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 date1904="1"/>
  <mc:AlternateContent xmlns:mc="http://schemas.openxmlformats.org/markup-compatibility/2006">
    <mc:Choice Requires="x15">
      <x15ac:absPath xmlns:x15ac="http://schemas.microsoft.com/office/spreadsheetml/2010/11/ac" url="/Users/dfk/Desktop/"/>
    </mc:Choice>
  </mc:AlternateContent>
  <bookViews>
    <workbookView xWindow="480" yWindow="460" windowWidth="24000" windowHeight="12760" tabRatio="193"/>
  </bookViews>
  <sheets>
    <sheet name="Dartmouth Forestry 2001" sheetId="1" r:id="rId1"/>
  </sheets>
  <definedNames>
    <definedName name="_xlnm.Database">'Dartmouth Forestry 2001'!$AP$3:$AP$10</definedName>
    <definedName name="fudge">'Dartmouth Forestry 2001'!#REF!</definedName>
    <definedName name="HighSchool_Ladder">'Dartmouth Forestry 2001'!#REF!</definedName>
    <definedName name="HighSchool_Ranking">'Dartmouth Forestry 2001'!#REF!</definedName>
    <definedName name="Mens_Ladder">'Dartmouth Forestry 2001'!#REF!</definedName>
    <definedName name="Mens_Ranking">'Dartmouth Forestry 2001'!#REF!</definedName>
    <definedName name="_xlnm.Print_Area" localSheetId="0">'Dartmouth Forestry 2001'!$A$1:$AQ$22</definedName>
    <definedName name="_xlnm.Print_Area">'Dartmouth Forestry 2001'!$B$1:$AP$17</definedName>
    <definedName name="_xlnm.Print_Titles" localSheetId="0">'Dartmouth Forestry 2001'!$A:$A</definedName>
    <definedName name="_xlnm.Print_Titles">'Dartmouth Forestry 2001'!$A:$A</definedName>
    <definedName name="Womens_Ladder">'Dartmouth Forestry 2001'!#REF!</definedName>
    <definedName name="Womens_Ranking">'Dartmouth Forestry 2001'!#REF!</definedName>
  </definedNames>
  <calcPr calcId="150001" refMode="R1C1" iterate="1" iterateCount="2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1" i="1" l="1"/>
  <c r="C21" i="1"/>
  <c r="D11" i="1"/>
  <c r="E21" i="1"/>
  <c r="F11" i="1"/>
  <c r="G21" i="1"/>
  <c r="H11" i="1"/>
  <c r="I21" i="1"/>
  <c r="J11" i="1"/>
  <c r="K21" i="1"/>
  <c r="L11" i="1"/>
  <c r="M21" i="1"/>
  <c r="N11" i="1"/>
  <c r="O21" i="1"/>
  <c r="P11" i="1"/>
  <c r="Q21" i="1"/>
  <c r="R11" i="1"/>
  <c r="S21" i="1"/>
  <c r="T11" i="1"/>
  <c r="U21" i="1"/>
  <c r="V11" i="1"/>
  <c r="W21" i="1"/>
  <c r="X11" i="1"/>
  <c r="Y21" i="1"/>
  <c r="Z11" i="1"/>
  <c r="AA21" i="1"/>
  <c r="AB11" i="1"/>
  <c r="AC21" i="1"/>
  <c r="AD11" i="1"/>
  <c r="AE21" i="1"/>
  <c r="AF11" i="1"/>
  <c r="AG21" i="1"/>
  <c r="AH11" i="1"/>
  <c r="AI21" i="1"/>
  <c r="AJ11" i="1"/>
  <c r="AK21" i="1"/>
  <c r="AL11" i="1"/>
  <c r="AM21" i="1"/>
  <c r="AP21" i="1"/>
  <c r="M5" i="1"/>
  <c r="M6" i="1"/>
  <c r="M7" i="1"/>
  <c r="M8" i="1"/>
  <c r="M3" i="1"/>
  <c r="AM22" i="1"/>
  <c r="AK22" i="1"/>
  <c r="AI22" i="1"/>
  <c r="AG22" i="1"/>
  <c r="AE22" i="1"/>
  <c r="AC22" i="1"/>
  <c r="AA22" i="1"/>
  <c r="Y22" i="1"/>
  <c r="W22" i="1"/>
  <c r="U22" i="1"/>
  <c r="S22" i="1"/>
  <c r="Q22" i="1"/>
  <c r="O22" i="1"/>
  <c r="M22" i="1"/>
  <c r="K22" i="1"/>
  <c r="I22" i="1"/>
  <c r="G22" i="1"/>
  <c r="E22" i="1"/>
  <c r="C22" i="1"/>
  <c r="Y3" i="1"/>
  <c r="Y4" i="1"/>
  <c r="AL17" i="1"/>
  <c r="AL16" i="1"/>
  <c r="AJ17" i="1"/>
  <c r="AJ16" i="1"/>
  <c r="AH17" i="1"/>
  <c r="AH16" i="1"/>
  <c r="AF17" i="1"/>
  <c r="AF16" i="1"/>
  <c r="AD17" i="1"/>
  <c r="AD16" i="1"/>
  <c r="AB17" i="1"/>
  <c r="AB16" i="1"/>
  <c r="Z17" i="1"/>
  <c r="Z16" i="1"/>
  <c r="X17" i="1"/>
  <c r="X16" i="1"/>
  <c r="V17" i="1"/>
  <c r="V16" i="1"/>
  <c r="T17" i="1"/>
  <c r="T16" i="1"/>
  <c r="R17" i="1"/>
  <c r="R16" i="1"/>
  <c r="P17" i="1"/>
  <c r="P16" i="1"/>
  <c r="N17" i="1"/>
  <c r="N16" i="1"/>
  <c r="L17" i="1"/>
  <c r="L16" i="1"/>
  <c r="J17" i="1"/>
  <c r="J16" i="1"/>
  <c r="H17" i="1"/>
  <c r="H16" i="1"/>
  <c r="F17" i="1"/>
  <c r="F16" i="1"/>
  <c r="D17" i="1"/>
  <c r="D16" i="1"/>
  <c r="B17" i="1"/>
  <c r="B16" i="1"/>
  <c r="AL15" i="1"/>
  <c r="AL14" i="1"/>
  <c r="AJ15" i="1"/>
  <c r="AJ14" i="1"/>
  <c r="AH15" i="1"/>
  <c r="AH14" i="1"/>
  <c r="AF15" i="1"/>
  <c r="AF14" i="1"/>
  <c r="AD15" i="1"/>
  <c r="AD14" i="1"/>
  <c r="AB15" i="1"/>
  <c r="AB14" i="1"/>
  <c r="Z15" i="1"/>
  <c r="Z14" i="1"/>
  <c r="X15" i="1"/>
  <c r="X14" i="1"/>
  <c r="V15" i="1"/>
  <c r="V14" i="1"/>
  <c r="T15" i="1"/>
  <c r="T14" i="1"/>
  <c r="R15" i="1"/>
  <c r="R14" i="1"/>
  <c r="P15" i="1"/>
  <c r="P14" i="1"/>
  <c r="N15" i="1"/>
  <c r="N14" i="1"/>
  <c r="L15" i="1"/>
  <c r="L14" i="1"/>
  <c r="J15" i="1"/>
  <c r="J14" i="1"/>
  <c r="H15" i="1"/>
  <c r="H14" i="1"/>
  <c r="F15" i="1"/>
  <c r="F14" i="1"/>
  <c r="D15" i="1"/>
  <c r="D14" i="1"/>
  <c r="B15" i="1"/>
  <c r="B14" i="1"/>
  <c r="AL13" i="1"/>
  <c r="AL12" i="1"/>
  <c r="AJ13" i="1"/>
  <c r="AJ12" i="1"/>
  <c r="AH13" i="1"/>
  <c r="AH12" i="1"/>
  <c r="AF13" i="1"/>
  <c r="AF12" i="1"/>
  <c r="AD13" i="1"/>
  <c r="AD12" i="1"/>
  <c r="AB13" i="1"/>
  <c r="AB12" i="1"/>
  <c r="Z13" i="1"/>
  <c r="Z12" i="1"/>
  <c r="X13" i="1"/>
  <c r="X12" i="1"/>
  <c r="V13" i="1"/>
  <c r="V12" i="1"/>
  <c r="T13" i="1"/>
  <c r="T12" i="1"/>
  <c r="R13" i="1"/>
  <c r="R12" i="1"/>
  <c r="P13" i="1"/>
  <c r="P12" i="1"/>
  <c r="N13" i="1"/>
  <c r="N12" i="1"/>
  <c r="L13" i="1"/>
  <c r="L12" i="1"/>
  <c r="J13" i="1"/>
  <c r="J12" i="1"/>
  <c r="H13" i="1"/>
  <c r="H12" i="1"/>
  <c r="F13" i="1"/>
  <c r="F12" i="1"/>
  <c r="D13" i="1"/>
  <c r="D12" i="1"/>
  <c r="B13" i="1"/>
  <c r="B12" i="1"/>
  <c r="C6" i="1"/>
  <c r="E6" i="1"/>
  <c r="G6" i="1"/>
  <c r="I6" i="1"/>
  <c r="K6" i="1"/>
  <c r="O6" i="1"/>
  <c r="Q6" i="1"/>
  <c r="S6" i="1"/>
  <c r="U6" i="1"/>
  <c r="W6" i="1"/>
  <c r="Y6" i="1"/>
  <c r="AA6" i="1"/>
  <c r="AC6" i="1"/>
  <c r="AE6" i="1"/>
  <c r="AG6" i="1"/>
  <c r="AI6" i="1"/>
  <c r="AK6" i="1"/>
  <c r="AM6" i="1"/>
  <c r="AP6" i="1"/>
  <c r="C3" i="1"/>
  <c r="E3" i="1"/>
  <c r="G3" i="1"/>
  <c r="I3" i="1"/>
  <c r="K3" i="1"/>
  <c r="O3" i="1"/>
  <c r="Q3" i="1"/>
  <c r="S3" i="1"/>
  <c r="U3" i="1"/>
  <c r="W3" i="1"/>
  <c r="AA3" i="1"/>
  <c r="AC3" i="1"/>
  <c r="AE3" i="1"/>
  <c r="AG3" i="1"/>
  <c r="AI3" i="1"/>
  <c r="AK3" i="1"/>
  <c r="AM3" i="1"/>
  <c r="AP3" i="1"/>
  <c r="C4" i="1"/>
  <c r="E4" i="1"/>
  <c r="G4" i="1"/>
  <c r="I4" i="1"/>
  <c r="K4" i="1"/>
  <c r="M4" i="1"/>
  <c r="O4" i="1"/>
  <c r="Q4" i="1"/>
  <c r="S4" i="1"/>
  <c r="U4" i="1"/>
  <c r="W4" i="1"/>
  <c r="AA4" i="1"/>
  <c r="AC4" i="1"/>
  <c r="AE4" i="1"/>
  <c r="AG4" i="1"/>
  <c r="AI4" i="1"/>
  <c r="AK4" i="1"/>
  <c r="AM4" i="1"/>
  <c r="AP4" i="1"/>
  <c r="C5" i="1"/>
  <c r="E5" i="1"/>
  <c r="G5" i="1"/>
  <c r="I5" i="1"/>
  <c r="K5" i="1"/>
  <c r="O5" i="1"/>
  <c r="Q5" i="1"/>
  <c r="S5" i="1"/>
  <c r="U5" i="1"/>
  <c r="W5" i="1"/>
  <c r="Y5" i="1"/>
  <c r="AA5" i="1"/>
  <c r="AC5" i="1"/>
  <c r="AE5" i="1"/>
  <c r="AG5" i="1"/>
  <c r="AI5" i="1"/>
  <c r="AK5" i="1"/>
  <c r="AM5" i="1"/>
  <c r="AP5" i="1"/>
  <c r="C7" i="1"/>
  <c r="E7" i="1"/>
  <c r="G7" i="1"/>
  <c r="I7" i="1"/>
  <c r="K7" i="1"/>
  <c r="O7" i="1"/>
  <c r="Q7" i="1"/>
  <c r="S7" i="1"/>
  <c r="U7" i="1"/>
  <c r="W7" i="1"/>
  <c r="Y7" i="1"/>
  <c r="AA7" i="1"/>
  <c r="AC7" i="1"/>
  <c r="AE7" i="1"/>
  <c r="AG7" i="1"/>
  <c r="AI7" i="1"/>
  <c r="AK7" i="1"/>
  <c r="AM7" i="1"/>
  <c r="AP7" i="1"/>
  <c r="C8" i="1"/>
  <c r="E8" i="1"/>
  <c r="G8" i="1"/>
  <c r="I8" i="1"/>
  <c r="K8" i="1"/>
  <c r="O8" i="1"/>
  <c r="Q8" i="1"/>
  <c r="S8" i="1"/>
  <c r="U8" i="1"/>
  <c r="W8" i="1"/>
  <c r="Y8" i="1"/>
  <c r="AA8" i="1"/>
  <c r="AC8" i="1"/>
  <c r="AE8" i="1"/>
  <c r="AG8" i="1"/>
  <c r="AI8" i="1"/>
  <c r="AK8" i="1"/>
  <c r="AM8" i="1"/>
  <c r="AP8" i="1"/>
  <c r="C9" i="1"/>
  <c r="E9" i="1"/>
  <c r="G9" i="1"/>
  <c r="I9" i="1"/>
  <c r="K9" i="1"/>
  <c r="M9" i="1"/>
  <c r="O9" i="1"/>
  <c r="Q9" i="1"/>
  <c r="S9" i="1"/>
  <c r="U9" i="1"/>
  <c r="W9" i="1"/>
  <c r="Y9" i="1"/>
  <c r="AA9" i="1"/>
  <c r="AC9" i="1"/>
  <c r="AE9" i="1"/>
  <c r="AG9" i="1"/>
  <c r="AI9" i="1"/>
  <c r="AK9" i="1"/>
  <c r="AM9" i="1"/>
  <c r="AP9" i="1"/>
  <c r="AQ6" i="1"/>
  <c r="AQ9" i="1"/>
  <c r="AQ8" i="1"/>
  <c r="AQ7" i="1"/>
  <c r="AQ5" i="1"/>
  <c r="AQ4" i="1"/>
  <c r="AQ3" i="1"/>
  <c r="AO4" i="1"/>
  <c r="AO5" i="1"/>
  <c r="AO6" i="1"/>
  <c r="AO7" i="1"/>
  <c r="AO8" i="1"/>
  <c r="AO9" i="1"/>
  <c r="AO3" i="1"/>
  <c r="AM10" i="1"/>
  <c r="AK10" i="1"/>
  <c r="AI10" i="1"/>
  <c r="AG10" i="1"/>
  <c r="AE10" i="1"/>
  <c r="AC10" i="1"/>
  <c r="AA10" i="1"/>
  <c r="Y10" i="1"/>
  <c r="W10" i="1"/>
  <c r="U10" i="1"/>
  <c r="S10" i="1"/>
  <c r="Q10" i="1"/>
  <c r="O10" i="1"/>
  <c r="M10" i="1"/>
  <c r="K10" i="1"/>
  <c r="I10" i="1"/>
  <c r="G10" i="1"/>
  <c r="E10" i="1"/>
  <c r="C10" i="1"/>
</calcChain>
</file>

<file path=xl/sharedStrings.xml><?xml version="1.0" encoding="utf-8"?>
<sst xmlns="http://schemas.openxmlformats.org/spreadsheetml/2006/main" count="137" uniqueCount="43">
  <si>
    <t>Singles Canoeing</t>
  </si>
  <si>
    <t>Doubles Canoeing</t>
  </si>
  <si>
    <t>Portage Canoeing</t>
  </si>
  <si>
    <t>Team Pulp Throw</t>
  </si>
  <si>
    <t>Log Rolling</t>
  </si>
  <si>
    <t>Splitting</t>
  </si>
  <si>
    <t>Axe Throw</t>
  </si>
  <si>
    <t>Chain Throw</t>
  </si>
  <si>
    <t>Vertical Chop</t>
  </si>
  <si>
    <t>Pole Climb</t>
  </si>
  <si>
    <t>Obstacle Course</t>
  </si>
  <si>
    <t>Fly Casting</t>
  </si>
  <si>
    <t>Crosscut Sawing</t>
  </si>
  <si>
    <t>Horizontal Chop</t>
  </si>
  <si>
    <t>Firebuilding</t>
  </si>
  <si>
    <t>Scootloading</t>
  </si>
  <si>
    <t>Bucksawing</t>
  </si>
  <si>
    <t>Packboard Relay</t>
  </si>
  <si>
    <t>RANK</t>
  </si>
  <si>
    <t>Teams</t>
  </si>
  <si>
    <t>Time</t>
  </si>
  <si>
    <t>Score</t>
  </si>
  <si>
    <t>Mark</t>
  </si>
  <si>
    <t>Raw Pts</t>
  </si>
  <si>
    <t>Top U-Grad Score</t>
  </si>
  <si>
    <t>1st Place</t>
  </si>
  <si>
    <t>Result</t>
  </si>
  <si>
    <t>2nd Place</t>
  </si>
  <si>
    <t>3rd Place</t>
  </si>
  <si>
    <t>TEAM</t>
  </si>
  <si>
    <t>TOTAL</t>
  </si>
  <si>
    <t>Single Buck</t>
  </si>
  <si>
    <t>Alumni</t>
  </si>
  <si>
    <t>Colby W</t>
  </si>
  <si>
    <t>Dartmouth W</t>
  </si>
  <si>
    <t>ESF W</t>
  </si>
  <si>
    <t>FLCC W</t>
  </si>
  <si>
    <t>Paul Smith's W</t>
  </si>
  <si>
    <t>UMO W</t>
  </si>
  <si>
    <t>UNH W</t>
  </si>
  <si>
    <t>Women's</t>
  </si>
  <si>
    <t>Dartmouth AW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</si>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</sst>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color indexed="8"/>
      <name val="Geneva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9"/>
      <name val="Arial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2" fillId="0" borderId="3" xfId="0" applyFont="1" applyBorder="1" applyProtection="1">
      <protection hidden="1"/>
    </xf>
    <xf numFmtId="47" fontId="1" fillId="0" borderId="2" xfId="0" applyNumberFormat="1" applyFont="1" applyBorder="1"/>
    <xf numFmtId="1" fontId="1" fillId="0" borderId="2" xfId="0" applyNumberFormat="1" applyFont="1" applyBorder="1"/>
    <xf numFmtId="2" fontId="1" fillId="0" borderId="2" xfId="0" applyNumberFormat="1" applyFont="1" applyBorder="1"/>
    <xf numFmtId="0" fontId="1" fillId="0" borderId="4" xfId="0" applyFont="1" applyBorder="1"/>
    <xf numFmtId="0" fontId="1" fillId="0" borderId="0" xfId="0" applyFont="1" applyBorder="1"/>
    <xf numFmtId="0" fontId="2" fillId="0" borderId="0" xfId="0" applyFont="1" applyBorder="1"/>
    <xf numFmtId="0" fontId="2" fillId="0" borderId="5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2" fillId="0" borderId="8" xfId="0" applyFont="1" applyBorder="1"/>
    <xf numFmtId="47" fontId="1" fillId="0" borderId="7" xfId="0" applyNumberFormat="1" applyFont="1" applyBorder="1"/>
    <xf numFmtId="1" fontId="1" fillId="0" borderId="7" xfId="0" applyNumberFormat="1" applyFont="1" applyBorder="1"/>
    <xf numFmtId="2" fontId="1" fillId="0" borderId="7" xfId="0" applyNumberFormat="1" applyFont="1" applyBorder="1"/>
    <xf numFmtId="0" fontId="1" fillId="0" borderId="0" xfId="0" applyFont="1"/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1" fontId="3" fillId="2" borderId="11" xfId="0" applyNumberFormat="1" applyFont="1" applyFill="1" applyBorder="1" applyAlignment="1">
      <alignment horizontal="center"/>
    </xf>
    <xf numFmtId="0" fontId="2" fillId="0" borderId="0" xfId="0" applyFont="1"/>
    <xf numFmtId="0" fontId="1" fillId="0" borderId="1" xfId="0" applyFont="1" applyFill="1" applyBorder="1"/>
    <xf numFmtId="0" fontId="1" fillId="0" borderId="12" xfId="0" applyNumberFormat="1" applyFont="1" applyBorder="1"/>
    <xf numFmtId="164" fontId="2" fillId="0" borderId="1" xfId="0" applyNumberFormat="1" applyFont="1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164" fontId="2" fillId="0" borderId="5" xfId="0" applyNumberFormat="1" applyFont="1" applyBorder="1"/>
    <xf numFmtId="0" fontId="1" fillId="3" borderId="14" xfId="0" applyFont="1" applyFill="1" applyBorder="1"/>
    <xf numFmtId="0" fontId="1" fillId="0" borderId="0" xfId="0" applyFont="1" applyFill="1"/>
    <xf numFmtId="0" fontId="1" fillId="3" borderId="12" xfId="0" applyNumberFormat="1" applyFont="1" applyFill="1" applyBorder="1"/>
    <xf numFmtId="164" fontId="2" fillId="3" borderId="14" xfId="0" applyNumberFormat="1" applyFont="1" applyFill="1" applyBorder="1" applyAlignment="1">
      <alignment horizontal="center"/>
    </xf>
    <xf numFmtId="1" fontId="2" fillId="3" borderId="15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0" fontId="1" fillId="3" borderId="0" xfId="0" applyFont="1" applyFill="1"/>
    <xf numFmtId="0" fontId="1" fillId="0" borderId="14" xfId="0" applyFont="1" applyFill="1" applyBorder="1"/>
    <xf numFmtId="47" fontId="1" fillId="0" borderId="0" xfId="0" applyNumberFormat="1" applyFont="1"/>
    <xf numFmtId="164" fontId="2" fillId="0" borderId="14" xfId="0" applyNumberFormat="1" applyFont="1" applyBorder="1" applyAlignment="1">
      <alignment horizontal="center"/>
    </xf>
    <xf numFmtId="1" fontId="2" fillId="0" borderId="15" xfId="0" applyNumberFormat="1" applyFont="1" applyBorder="1" applyAlignment="1">
      <alignment horizontal="center"/>
    </xf>
    <xf numFmtId="164" fontId="2" fillId="0" borderId="0" xfId="0" applyNumberFormat="1" applyFont="1"/>
    <xf numFmtId="0" fontId="1" fillId="0" borderId="12" xfId="0" applyNumberFormat="1" applyFont="1" applyFill="1" applyBorder="1"/>
    <xf numFmtId="164" fontId="2" fillId="0" borderId="14" xfId="0" applyNumberFormat="1" applyFont="1" applyFill="1" applyBorder="1" applyAlignment="1">
      <alignment horizontal="center"/>
    </xf>
    <xf numFmtId="1" fontId="2" fillId="0" borderId="15" xfId="0" applyNumberFormat="1" applyFont="1" applyFill="1" applyBorder="1" applyAlignment="1">
      <alignment horizontal="center"/>
    </xf>
    <xf numFmtId="164" fontId="2" fillId="0" borderId="0" xfId="0" applyNumberFormat="1" applyFont="1" applyFill="1"/>
    <xf numFmtId="0" fontId="1" fillId="3" borderId="5" xfId="0" applyFont="1" applyFill="1" applyBorder="1"/>
    <xf numFmtId="0" fontId="1" fillId="3" borderId="1" xfId="0" applyFont="1" applyFill="1" applyBorder="1"/>
    <xf numFmtId="0" fontId="1" fillId="3" borderId="2" xfId="0" applyNumberFormat="1" applyFont="1" applyFill="1" applyBorder="1"/>
    <xf numFmtId="0" fontId="2" fillId="3" borderId="5" xfId="0" applyFont="1" applyFill="1" applyBorder="1"/>
    <xf numFmtId="0" fontId="1" fillId="0" borderId="6" xfId="0" applyFont="1" applyBorder="1" applyAlignment="1">
      <alignment horizontal="right"/>
    </xf>
    <xf numFmtId="0" fontId="2" fillId="0" borderId="16" xfId="0" applyFont="1" applyBorder="1"/>
    <xf numFmtId="0" fontId="1" fillId="0" borderId="16" xfId="0" applyFont="1" applyBorder="1"/>
    <xf numFmtId="0" fontId="1" fillId="0" borderId="5" xfId="0" applyFont="1" applyBorder="1" applyAlignment="1">
      <alignment horizontal="right"/>
    </xf>
    <xf numFmtId="47" fontId="1" fillId="0" borderId="0" xfId="0" applyNumberFormat="1" applyFont="1" applyBorder="1"/>
    <xf numFmtId="47" fontId="2" fillId="0" borderId="0" xfId="0" applyNumberFormat="1" applyFont="1" applyBorder="1"/>
    <xf numFmtId="1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/>
    <xf numFmtId="1" fontId="2" fillId="0" borderId="0" xfId="0" applyNumberFormat="1" applyFont="1" applyBorder="1"/>
    <xf numFmtId="0" fontId="1" fillId="0" borderId="17" xfId="0" applyFont="1" applyBorder="1"/>
    <xf numFmtId="0" fontId="1" fillId="0" borderId="14" xfId="0" applyFont="1" applyBorder="1"/>
    <xf numFmtId="0" fontId="2" fillId="0" borderId="18" xfId="0" applyFont="1" applyBorder="1"/>
    <xf numFmtId="1" fontId="1" fillId="0" borderId="0" xfId="0" applyNumberFormat="1" applyFont="1"/>
    <xf numFmtId="2" fontId="1" fillId="0" borderId="0" xfId="0" applyNumberFormat="1" applyFont="1"/>
    <xf numFmtId="1" fontId="2" fillId="0" borderId="18" xfId="0" applyNumberFormat="1" applyFont="1" applyBorder="1"/>
    <xf numFmtId="2" fontId="1" fillId="0" borderId="4" xfId="0" applyNumberFormat="1" applyFont="1" applyBorder="1"/>
    <xf numFmtId="2" fontId="1" fillId="3" borderId="4" xfId="0" applyNumberFormat="1" applyFont="1" applyFill="1" applyBorder="1"/>
    <xf numFmtId="2" fontId="1" fillId="0" borderId="4" xfId="0" applyNumberFormat="1" applyFont="1" applyFill="1" applyBorder="1"/>
    <xf numFmtId="2" fontId="2" fillId="0" borderId="3" xfId="0" applyNumberFormat="1" applyFont="1" applyBorder="1"/>
    <xf numFmtId="2" fontId="1" fillId="0" borderId="5" xfId="0" applyNumberFormat="1" applyFont="1" applyBorder="1"/>
    <xf numFmtId="2" fontId="2" fillId="3" borderId="18" xfId="0" applyNumberFormat="1" applyFont="1" applyFill="1" applyBorder="1"/>
    <xf numFmtId="2" fontId="1" fillId="3" borderId="0" xfId="0" applyNumberFormat="1" applyFont="1" applyFill="1"/>
    <xf numFmtId="2" fontId="2" fillId="0" borderId="18" xfId="0" applyNumberFormat="1" applyFont="1" applyBorder="1"/>
    <xf numFmtId="2" fontId="2" fillId="0" borderId="18" xfId="0" applyNumberFormat="1" applyFont="1" applyFill="1" applyBorder="1"/>
    <xf numFmtId="2" fontId="1" fillId="0" borderId="0" xfId="0" applyNumberFormat="1" applyFont="1" applyFill="1"/>
    <xf numFmtId="2" fontId="1" fillId="0" borderId="3" xfId="0" applyNumberFormat="1" applyFont="1" applyBorder="1"/>
    <xf numFmtId="2" fontId="1" fillId="3" borderId="2" xfId="0" applyNumberFormat="1" applyFont="1" applyFill="1" applyBorder="1"/>
    <xf numFmtId="2" fontId="2" fillId="3" borderId="3" xfId="0" applyNumberFormat="1" applyFont="1" applyFill="1" applyBorder="1"/>
    <xf numFmtId="2" fontId="2" fillId="0" borderId="8" xfId="0" applyNumberFormat="1" applyFont="1" applyBorder="1"/>
    <xf numFmtId="2" fontId="1" fillId="3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6"/>
  <sheetViews>
    <sheetView showGridLines="0" tabSelected="1" workbookViewId="0">
      <pane xSplit="1" ySplit="2" topLeftCell="B3" activePane="bottomRight" state="frozenSplit"/>
      <selection sqref="A1:XFD1048576"/>
      <selection pane="topRight"/>
      <selection pane="bottomLeft" activeCell="A26" sqref="A26:XFD26"/>
      <selection pane="bottomRight" activeCell="A10" sqref="A10:XFD11"/>
    </sheetView>
  </sheetViews>
  <sheetFormatPr baseColWidth="10" defaultRowHeight="12" customHeight="1" x14ac:dyDescent="0.15"/>
  <cols>
    <col min="1" max="1" width="18.28515625" style="59" customWidth="1"/>
    <col min="2" max="2" width="7" style="18" customWidth="1"/>
    <col min="3" max="3" width="7" style="60" customWidth="1"/>
    <col min="4" max="4" width="7" style="18" customWidth="1"/>
    <col min="5" max="5" width="7" style="60" customWidth="1"/>
    <col min="6" max="6" width="7" style="18" customWidth="1"/>
    <col min="7" max="7" width="7" style="60" customWidth="1"/>
    <col min="8" max="8" width="7" style="18" customWidth="1"/>
    <col min="9" max="9" width="7" style="60" customWidth="1"/>
    <col min="10" max="10" width="7" style="18" customWidth="1"/>
    <col min="11" max="11" width="7" style="60" customWidth="1"/>
    <col min="12" max="12" width="7.7109375" style="18" customWidth="1"/>
    <col min="13" max="13" width="7" style="60" customWidth="1"/>
    <col min="14" max="14" width="7" style="18" customWidth="1"/>
    <col min="15" max="15" width="7" style="60" customWidth="1"/>
    <col min="16" max="16" width="7" style="36" customWidth="1"/>
    <col min="17" max="17" width="7" style="60" customWidth="1"/>
    <col min="18" max="18" width="7" style="18" customWidth="1"/>
    <col min="19" max="19" width="7" style="60" customWidth="1"/>
    <col min="20" max="20" width="7" style="36" customWidth="1"/>
    <col min="21" max="21" width="7" style="60" customWidth="1"/>
    <col min="22" max="22" width="7" style="18" customWidth="1"/>
    <col min="23" max="23" width="7" style="60" customWidth="1"/>
    <col min="24" max="24" width="7" style="36" customWidth="1"/>
    <col min="25" max="25" width="7" style="60" customWidth="1"/>
    <col min="26" max="26" width="7" style="61" customWidth="1"/>
    <col min="27" max="27" width="7" style="60" customWidth="1"/>
    <col min="28" max="28" width="7" style="36" customWidth="1"/>
    <col min="29" max="29" width="7" style="60" customWidth="1"/>
    <col min="30" max="30" width="7" style="36" customWidth="1"/>
    <col min="31" max="31" width="7" style="60" customWidth="1"/>
    <col min="32" max="32" width="7" style="36" customWidth="1"/>
    <col min="33" max="33" width="7" style="60" customWidth="1"/>
    <col min="34" max="34" width="7" style="62" customWidth="1"/>
    <col min="35" max="35" width="7" style="60" customWidth="1"/>
    <col min="36" max="36" width="7" style="36" customWidth="1"/>
    <col min="37" max="37" width="7" style="60" customWidth="1"/>
    <col min="38" max="38" width="7" style="62" customWidth="1"/>
    <col min="39" max="39" width="7" style="60" customWidth="1"/>
    <col min="40" max="40" width="6.7109375" style="18" customWidth="1"/>
    <col min="41" max="41" width="15.5703125" style="18" customWidth="1"/>
    <col min="42" max="42" width="9.85546875" style="60" customWidth="1"/>
    <col min="43" max="43" width="7" style="63" customWidth="1"/>
    <col min="44" max="44" width="9.42578125" style="22" customWidth="1"/>
    <col min="45" max="45" width="11.28515625" style="22" customWidth="1"/>
    <col min="46" max="46" width="7.85546875" style="18" customWidth="1"/>
    <col min="47" max="47" width="5.42578125" style="18" customWidth="1"/>
    <col min="48" max="48" width="15.42578125" style="18" customWidth="1"/>
    <col min="49" max="49" width="10.7109375" style="18"/>
    <col min="50" max="50" width="16" style="18" customWidth="1"/>
    <col min="51" max="16384" width="10.7109375" style="18"/>
  </cols>
  <sheetData>
    <row r="1" spans="1:256" s="11" customFormat="1" ht="14" thickBot="1" x14ac:dyDescent="0.2">
      <c r="A1" s="1" t="s">
        <v>40</v>
      </c>
      <c r="B1" s="2" t="s">
        <v>0</v>
      </c>
      <c r="C1" s="3"/>
      <c r="D1" s="2" t="s">
        <v>1</v>
      </c>
      <c r="E1" s="3"/>
      <c r="F1" s="2" t="s">
        <v>2</v>
      </c>
      <c r="G1" s="3"/>
      <c r="H1" s="2" t="s">
        <v>3</v>
      </c>
      <c r="I1" s="3"/>
      <c r="J1" s="2" t="s">
        <v>4</v>
      </c>
      <c r="K1" s="3"/>
      <c r="L1" s="2" t="s">
        <v>5</v>
      </c>
      <c r="M1" s="3"/>
      <c r="N1" s="2" t="s">
        <v>6</v>
      </c>
      <c r="O1" s="3"/>
      <c r="P1" s="4" t="s">
        <v>31</v>
      </c>
      <c r="Q1" s="3"/>
      <c r="R1" s="2" t="s">
        <v>7</v>
      </c>
      <c r="S1" s="3"/>
      <c r="T1" s="4" t="s">
        <v>8</v>
      </c>
      <c r="U1" s="3"/>
      <c r="V1" s="2" t="s">
        <v>9</v>
      </c>
      <c r="W1" s="3"/>
      <c r="X1" s="4" t="s">
        <v>10</v>
      </c>
      <c r="Y1" s="3"/>
      <c r="Z1" s="5" t="s">
        <v>11</v>
      </c>
      <c r="AA1" s="3"/>
      <c r="AB1" s="4" t="s">
        <v>12</v>
      </c>
      <c r="AC1" s="3"/>
      <c r="AD1" s="4" t="s">
        <v>13</v>
      </c>
      <c r="AE1" s="3"/>
      <c r="AF1" s="4" t="s">
        <v>14</v>
      </c>
      <c r="AG1" s="3"/>
      <c r="AH1" s="6" t="s">
        <v>15</v>
      </c>
      <c r="AI1" s="3"/>
      <c r="AJ1" s="4" t="s">
        <v>16</v>
      </c>
      <c r="AK1" s="3"/>
      <c r="AL1" s="6" t="s">
        <v>17</v>
      </c>
      <c r="AM1" s="3"/>
      <c r="AN1" s="7"/>
      <c r="AO1" s="8"/>
      <c r="AP1" s="9"/>
      <c r="AQ1" s="8"/>
      <c r="AR1" s="10"/>
      <c r="AS1" s="10"/>
    </row>
    <row r="2" spans="1:256" ht="14" thickTop="1" x14ac:dyDescent="0.15">
      <c r="A2" s="12" t="s">
        <v>19</v>
      </c>
      <c r="B2" s="13" t="s">
        <v>20</v>
      </c>
      <c r="C2" s="14" t="s">
        <v>21</v>
      </c>
      <c r="D2" s="13" t="s">
        <v>20</v>
      </c>
      <c r="E2" s="14" t="s">
        <v>21</v>
      </c>
      <c r="F2" s="13" t="s">
        <v>20</v>
      </c>
      <c r="G2" s="14" t="s">
        <v>21</v>
      </c>
      <c r="H2" s="13" t="s">
        <v>20</v>
      </c>
      <c r="I2" s="14" t="s">
        <v>21</v>
      </c>
      <c r="J2" s="13" t="s">
        <v>20</v>
      </c>
      <c r="K2" s="14" t="s">
        <v>21</v>
      </c>
      <c r="L2" s="13" t="s">
        <v>20</v>
      </c>
      <c r="M2" s="14" t="s">
        <v>21</v>
      </c>
      <c r="N2" s="13" t="s">
        <v>22</v>
      </c>
      <c r="O2" s="14" t="s">
        <v>21</v>
      </c>
      <c r="P2" s="15" t="s">
        <v>20</v>
      </c>
      <c r="Q2" s="14" t="s">
        <v>21</v>
      </c>
      <c r="R2" s="13" t="s">
        <v>20</v>
      </c>
      <c r="S2" s="14" t="s">
        <v>21</v>
      </c>
      <c r="T2" s="15" t="s">
        <v>20</v>
      </c>
      <c r="U2" s="14" t="s">
        <v>21</v>
      </c>
      <c r="V2" s="13" t="s">
        <v>20</v>
      </c>
      <c r="W2" s="14" t="s">
        <v>21</v>
      </c>
      <c r="X2" s="15" t="s">
        <v>20</v>
      </c>
      <c r="Y2" s="14" t="s">
        <v>21</v>
      </c>
      <c r="Z2" s="16" t="s">
        <v>23</v>
      </c>
      <c r="AA2" s="14" t="s">
        <v>21</v>
      </c>
      <c r="AB2" s="15" t="s">
        <v>20</v>
      </c>
      <c r="AC2" s="14" t="s">
        <v>21</v>
      </c>
      <c r="AD2" s="15" t="s">
        <v>20</v>
      </c>
      <c r="AE2" s="14" t="s">
        <v>21</v>
      </c>
      <c r="AF2" s="15" t="s">
        <v>20</v>
      </c>
      <c r="AG2" s="14" t="s">
        <v>21</v>
      </c>
      <c r="AH2" s="17" t="s">
        <v>20</v>
      </c>
      <c r="AI2" s="14" t="s">
        <v>21</v>
      </c>
      <c r="AJ2" s="15" t="s">
        <v>20</v>
      </c>
      <c r="AK2" s="14" t="s">
        <v>21</v>
      </c>
      <c r="AL2" s="17" t="s">
        <v>20</v>
      </c>
      <c r="AM2" s="14" t="s">
        <v>21</v>
      </c>
      <c r="AO2" s="19" t="s">
        <v>29</v>
      </c>
      <c r="AP2" s="20" t="s">
        <v>30</v>
      </c>
      <c r="AQ2" s="21" t="s">
        <v>18</v>
      </c>
    </row>
    <row r="3" spans="1:256" s="11" customFormat="1" ht="12" customHeight="1" x14ac:dyDescent="0.15">
      <c r="A3" s="23" t="s">
        <v>33</v>
      </c>
      <c r="B3" s="6">
        <v>426.2</v>
      </c>
      <c r="C3" s="67">
        <f t="shared" ref="C3:C10" si="0">IF(B3="DNF","DNF",IF(B3&gt;0,B$11/B3*100,""))</f>
        <v>66.940403566400747</v>
      </c>
      <c r="D3" s="6">
        <v>498.3</v>
      </c>
      <c r="E3" s="67">
        <f t="shared" ref="E3:E10" si="1">IF(D3="DNF","DNF",IF(D3&gt;0,D$11/D3*100,""))</f>
        <v>52.919927754364835</v>
      </c>
      <c r="F3" s="6">
        <v>610</v>
      </c>
      <c r="G3" s="67">
        <f t="shared" ref="G3:G10" si="2">IF(F3="DNF","DNF",IF(F3&gt;0,F$11/F3*100,""))</f>
        <v>72.131147540983605</v>
      </c>
      <c r="H3" s="6">
        <v>153.5</v>
      </c>
      <c r="I3" s="67">
        <f t="shared" ref="I3:I10" si="3">IF(H3="DNF","DNF",IF(H3&gt;0,H$11/H3*100,""))</f>
        <v>83.713355048859938</v>
      </c>
      <c r="J3" s="6">
        <v>227.22</v>
      </c>
      <c r="K3" s="67">
        <f t="shared" ref="K3:K10" si="4">IF(J3="DNF","DNF",IF(J3&gt;0,J$11/J3*100,""))</f>
        <v>62.626529354810323</v>
      </c>
      <c r="L3" s="68">
        <v>986</v>
      </c>
      <c r="M3" s="67">
        <f t="shared" ref="M3:M10" si="5">IF(L3="DNF","DNF",IF(L3&gt;0,L$11/L3*100,""))</f>
        <v>60.953346855983767</v>
      </c>
      <c r="N3" s="6">
        <v>23</v>
      </c>
      <c r="O3" s="67">
        <f t="shared" ref="O3:O10" si="6">IF(N3="DNF","DNF",IF(N3&lt;&gt;"",N3/N$11*100,""))</f>
        <v>100</v>
      </c>
      <c r="P3" s="6">
        <v>40.36</v>
      </c>
      <c r="Q3" s="67">
        <f t="shared" ref="Q3:Q10" si="7">IF(P3="DNF","DNF",IF(P3&gt;0,P$11/P3*100,""))</f>
        <v>53.270564915758179</v>
      </c>
      <c r="R3" s="6">
        <v>85.08</v>
      </c>
      <c r="S3" s="67">
        <f t="shared" ref="S3:S10" si="8">IF(R3="DNF","DNF",IF(R3&gt;0,R$11/R3*100,""))</f>
        <v>100</v>
      </c>
      <c r="T3" s="6">
        <v>101.94</v>
      </c>
      <c r="U3" s="67">
        <f t="shared" ref="U3:U10" si="9">IF(T3="DNF","DNF",IF(T3&gt;0,T$11/T3*100,""))</f>
        <v>36.207573082205222</v>
      </c>
      <c r="V3" s="6">
        <v>20.350000000000001</v>
      </c>
      <c r="W3" s="67">
        <f t="shared" ref="W3:W10" si="10">IF(V3="DNF","DNF",IF(V3&gt;0,V$11/V3*100,""))</f>
        <v>52.678132678132684</v>
      </c>
      <c r="X3" s="6">
        <v>105.81</v>
      </c>
      <c r="Y3" s="67">
        <f t="shared" ref="Y3:Y10" si="11">IF(X3="DNF","DNF",IF(X3&gt;0,X$11/X3*100,""))</f>
        <v>53.718930157830073</v>
      </c>
      <c r="Z3" s="6">
        <v>0</v>
      </c>
      <c r="AA3" s="67">
        <f t="shared" ref="AA3:AA10" si="12">IF(Z3="DNF","DNF",IF(Z3&lt;&gt;"",Z3/Z$11*100,""))</f>
        <v>0</v>
      </c>
      <c r="AB3" s="6">
        <v>65.349999999999994</v>
      </c>
      <c r="AC3" s="67">
        <f t="shared" ref="AC3:AC10" si="13">IF(AB3="DNF","DNF",IF(AB3&gt;0,AB$11/AB3*100,""))</f>
        <v>62.402448355011487</v>
      </c>
      <c r="AD3" s="6">
        <v>74.150000000000006</v>
      </c>
      <c r="AE3" s="67">
        <f t="shared" ref="AE3:AE10" si="14">IF(AD3="DNF","DNF",IF(AD3&gt;0,AD$11/AD3*100,""))</f>
        <v>73.499662845583273</v>
      </c>
      <c r="AF3" s="6">
        <v>286.07</v>
      </c>
      <c r="AG3" s="67">
        <f t="shared" ref="AG3:AG10" si="15">IF(AF3="DNF","DNF",IF(AF3&gt;0,AF$11/AF3*100,""))</f>
        <v>77.208375572412351</v>
      </c>
      <c r="AH3" s="6">
        <v>265.5</v>
      </c>
      <c r="AI3" s="67">
        <f t="shared" ref="AI3:AI10" si="16">IF(AH3="DNF","DNF",IF(AH3&gt;0,AH$11/AH3*100,""))</f>
        <v>44.180790960451979</v>
      </c>
      <c r="AJ3" s="6">
        <v>58.87</v>
      </c>
      <c r="AK3" s="67">
        <f t="shared" ref="AK3:AK10" si="17">IF(AJ3="DNF","DNF",IF(AJ3&gt;0,AJ$11/AJ3*100,""))</f>
        <v>89.349413962969265</v>
      </c>
      <c r="AL3" s="6">
        <v>324.42</v>
      </c>
      <c r="AM3" s="67">
        <f t="shared" ref="AM3:AM10" si="18">IF(AL3="DNF","DNF",IF(AL3&gt;0,AL$11/AL3*100,""))</f>
        <v>83.040503051599771</v>
      </c>
      <c r="AN3" s="18"/>
      <c r="AO3" s="24" t="str">
        <f>A3</f>
        <v>Colby W</v>
      </c>
      <c r="AP3" s="25">
        <f t="shared" ref="AP3:AP9" si="19">SUM(C3,E3,G3,I3,K3,M3,O3,Q3,S3,U3,W3)+SUM(Y3,AA3,AC3,AE3,AG3,AI3,AK3,AM3)</f>
        <v>1224.8411057033577</v>
      </c>
      <c r="AQ3" s="26">
        <f>RANK(AP3,AP3:AP9,0)</f>
        <v>4</v>
      </c>
      <c r="AR3" s="27"/>
      <c r="AS3" s="27"/>
    </row>
    <row r="4" spans="1:256" s="34" customFormat="1" ht="12" customHeight="1" x14ac:dyDescent="0.15">
      <c r="A4" s="35" t="s">
        <v>34</v>
      </c>
      <c r="B4" s="65">
        <v>285.3</v>
      </c>
      <c r="C4" s="69">
        <f t="shared" si="0"/>
        <v>100</v>
      </c>
      <c r="D4" s="65">
        <v>263.7</v>
      </c>
      <c r="E4" s="69">
        <f t="shared" si="1"/>
        <v>100</v>
      </c>
      <c r="F4" s="65">
        <v>520</v>
      </c>
      <c r="G4" s="69">
        <f t="shared" si="2"/>
        <v>84.615384615384613</v>
      </c>
      <c r="H4" s="65">
        <v>163.30000000000001</v>
      </c>
      <c r="I4" s="69">
        <f t="shared" si="3"/>
        <v>78.689528475199012</v>
      </c>
      <c r="J4" s="65">
        <v>143.44</v>
      </c>
      <c r="K4" s="69">
        <f t="shared" si="4"/>
        <v>99.205242610150592</v>
      </c>
      <c r="L4" s="70">
        <v>916</v>
      </c>
      <c r="M4" s="69">
        <f t="shared" si="5"/>
        <v>65.611353711790386</v>
      </c>
      <c r="N4" s="78">
        <v>17</v>
      </c>
      <c r="O4" s="69">
        <f t="shared" si="6"/>
        <v>73.91304347826086</v>
      </c>
      <c r="P4" s="65">
        <v>59.3</v>
      </c>
      <c r="Q4" s="69">
        <f t="shared" si="7"/>
        <v>36.25632377740304</v>
      </c>
      <c r="R4" s="65">
        <v>87.41</v>
      </c>
      <c r="S4" s="69">
        <f t="shared" si="8"/>
        <v>97.334401098272522</v>
      </c>
      <c r="T4" s="65">
        <v>176.59</v>
      </c>
      <c r="U4" s="69">
        <f t="shared" si="9"/>
        <v>20.901523302565263</v>
      </c>
      <c r="V4" s="65">
        <v>25.63</v>
      </c>
      <c r="W4" s="69">
        <f t="shared" si="10"/>
        <v>41.825985173624666</v>
      </c>
      <c r="X4" s="65">
        <v>56.84</v>
      </c>
      <c r="Y4" s="69">
        <f t="shared" si="11"/>
        <v>100</v>
      </c>
      <c r="Z4" s="65">
        <v>0</v>
      </c>
      <c r="AA4" s="69">
        <f t="shared" si="12"/>
        <v>0</v>
      </c>
      <c r="AB4" s="65">
        <v>61.3</v>
      </c>
      <c r="AC4" s="69">
        <f t="shared" si="13"/>
        <v>66.525285481239806</v>
      </c>
      <c r="AD4" s="65">
        <v>190</v>
      </c>
      <c r="AE4" s="69">
        <f t="shared" si="14"/>
        <v>28.684210526315791</v>
      </c>
      <c r="AF4" s="65">
        <v>268.01</v>
      </c>
      <c r="AG4" s="69">
        <f t="shared" si="15"/>
        <v>82.411104063281229</v>
      </c>
      <c r="AH4" s="65">
        <v>117.3</v>
      </c>
      <c r="AI4" s="69">
        <f t="shared" si="16"/>
        <v>100</v>
      </c>
      <c r="AJ4" s="65">
        <v>74</v>
      </c>
      <c r="AK4" s="69">
        <f t="shared" si="17"/>
        <v>71.081081081081095</v>
      </c>
      <c r="AL4" s="65">
        <v>318.06</v>
      </c>
      <c r="AM4" s="69">
        <f t="shared" si="18"/>
        <v>84.70099981135634</v>
      </c>
      <c r="AN4" s="29"/>
      <c r="AO4" s="30" t="str">
        <f t="shared" ref="AO4:AO9" si="20">A4</f>
        <v>Dartmouth W</v>
      </c>
      <c r="AP4" s="31">
        <f t="shared" si="19"/>
        <v>1331.7554672059255</v>
      </c>
      <c r="AQ4" s="32">
        <f>RANK(AP4,AP3:AP9,0)</f>
        <v>3</v>
      </c>
      <c r="AR4" s="33"/>
      <c r="AS4" s="33"/>
    </row>
    <row r="5" spans="1:256" ht="12" customHeight="1" x14ac:dyDescent="0.15">
      <c r="A5" s="35" t="s">
        <v>35</v>
      </c>
      <c r="B5" s="64">
        <v>302.8</v>
      </c>
      <c r="C5" s="71">
        <f t="shared" si="0"/>
        <v>94.220607661822982</v>
      </c>
      <c r="D5" s="64">
        <v>301.39999999999998</v>
      </c>
      <c r="E5" s="71">
        <f t="shared" si="1"/>
        <v>87.491705374917061</v>
      </c>
      <c r="F5" s="64">
        <v>440</v>
      </c>
      <c r="G5" s="71">
        <f t="shared" si="2"/>
        <v>100</v>
      </c>
      <c r="H5" s="64">
        <v>128.5</v>
      </c>
      <c r="I5" s="71">
        <f t="shared" si="3"/>
        <v>100</v>
      </c>
      <c r="J5" s="64">
        <v>191.84</v>
      </c>
      <c r="K5" s="71">
        <f t="shared" si="4"/>
        <v>74.176396997497918</v>
      </c>
      <c r="L5" s="62">
        <v>601</v>
      </c>
      <c r="M5" s="71">
        <f t="shared" si="5"/>
        <v>100</v>
      </c>
      <c r="N5" s="64">
        <v>13</v>
      </c>
      <c r="O5" s="71">
        <f t="shared" si="6"/>
        <v>56.521739130434781</v>
      </c>
      <c r="P5" s="64">
        <v>30.25</v>
      </c>
      <c r="Q5" s="71">
        <f t="shared" si="7"/>
        <v>71.074380165289256</v>
      </c>
      <c r="R5" s="64">
        <v>96.74</v>
      </c>
      <c r="S5" s="71">
        <f t="shared" si="8"/>
        <v>87.947074633037019</v>
      </c>
      <c r="T5" s="64">
        <v>36.909999999999997</v>
      </c>
      <c r="U5" s="71">
        <f t="shared" si="9"/>
        <v>100</v>
      </c>
      <c r="V5" s="64">
        <v>10.72</v>
      </c>
      <c r="W5" s="71">
        <f t="shared" si="10"/>
        <v>100</v>
      </c>
      <c r="X5" s="64">
        <v>101.19</v>
      </c>
      <c r="Y5" s="71">
        <f t="shared" si="11"/>
        <v>56.171558454392731</v>
      </c>
      <c r="Z5" s="64">
        <v>6</v>
      </c>
      <c r="AA5" s="71">
        <f t="shared" si="12"/>
        <v>27.27272727272727</v>
      </c>
      <c r="AB5" s="64">
        <v>40.78</v>
      </c>
      <c r="AC5" s="71">
        <f t="shared" si="13"/>
        <v>100</v>
      </c>
      <c r="AD5" s="64">
        <v>54.5</v>
      </c>
      <c r="AE5" s="71">
        <f t="shared" si="14"/>
        <v>100</v>
      </c>
      <c r="AF5" s="62">
        <v>323.91000000000003</v>
      </c>
      <c r="AG5" s="71">
        <f t="shared" si="15"/>
        <v>68.188694390417098</v>
      </c>
      <c r="AH5" s="62">
        <v>238.6</v>
      </c>
      <c r="AI5" s="71">
        <f t="shared" si="16"/>
        <v>49.161777032690694</v>
      </c>
      <c r="AJ5" s="62">
        <v>56.44</v>
      </c>
      <c r="AK5" s="71">
        <f t="shared" si="17"/>
        <v>93.196314670446498</v>
      </c>
      <c r="AL5" s="73">
        <v>269.39999999999998</v>
      </c>
      <c r="AM5" s="71">
        <f t="shared" si="18"/>
        <v>100</v>
      </c>
      <c r="AN5" s="29"/>
      <c r="AO5" s="24" t="str">
        <f t="shared" si="20"/>
        <v>ESF W</v>
      </c>
      <c r="AP5" s="37">
        <f t="shared" si="19"/>
        <v>1565.4229757836733</v>
      </c>
      <c r="AQ5" s="38">
        <f>RANK(AP5,AP3:AP9,0)</f>
        <v>1</v>
      </c>
      <c r="AR5" s="39"/>
      <c r="AS5" s="39"/>
    </row>
    <row r="6" spans="1:256" s="34" customFormat="1" ht="12" customHeight="1" x14ac:dyDescent="0.15">
      <c r="A6" s="28" t="s">
        <v>36</v>
      </c>
      <c r="B6" s="65">
        <v>340.6</v>
      </c>
      <c r="C6" s="69">
        <f t="shared" si="0"/>
        <v>83.763945977686433</v>
      </c>
      <c r="D6" s="65">
        <v>288.39999999999998</v>
      </c>
      <c r="E6" s="69">
        <f t="shared" si="1"/>
        <v>91.435506241331481</v>
      </c>
      <c r="F6" s="65">
        <v>542</v>
      </c>
      <c r="G6" s="69">
        <f t="shared" si="2"/>
        <v>81.180811808118079</v>
      </c>
      <c r="H6" s="65">
        <v>147.1</v>
      </c>
      <c r="I6" s="69">
        <f t="shared" si="3"/>
        <v>87.355540448674375</v>
      </c>
      <c r="J6" s="65">
        <v>324.27999999999997</v>
      </c>
      <c r="K6" s="69">
        <f t="shared" si="4"/>
        <v>43.881830516837304</v>
      </c>
      <c r="L6" s="62">
        <v>1120.1300000000001</v>
      </c>
      <c r="M6" s="69">
        <f t="shared" si="5"/>
        <v>53.654486532813152</v>
      </c>
      <c r="N6" s="78">
        <v>2</v>
      </c>
      <c r="O6" s="69">
        <f t="shared" si="6"/>
        <v>8.695652173913043</v>
      </c>
      <c r="P6" s="65">
        <v>41.95</v>
      </c>
      <c r="Q6" s="69">
        <f t="shared" si="7"/>
        <v>51.251489868891532</v>
      </c>
      <c r="R6" s="65">
        <v>92.52</v>
      </c>
      <c r="S6" s="69">
        <f t="shared" si="8"/>
        <v>91.958495460440986</v>
      </c>
      <c r="T6" s="65">
        <v>205.97</v>
      </c>
      <c r="U6" s="69">
        <f t="shared" si="9"/>
        <v>17.920085449337282</v>
      </c>
      <c r="V6" s="65">
        <v>23.28</v>
      </c>
      <c r="W6" s="69">
        <f t="shared" si="10"/>
        <v>46.048109965635739</v>
      </c>
      <c r="X6" s="65">
        <v>86.31</v>
      </c>
      <c r="Y6" s="69">
        <f t="shared" si="11"/>
        <v>65.855636658556378</v>
      </c>
      <c r="Z6" s="65">
        <v>0</v>
      </c>
      <c r="AA6" s="69">
        <f t="shared" si="12"/>
        <v>0</v>
      </c>
      <c r="AB6" s="65">
        <v>59.68</v>
      </c>
      <c r="AC6" s="69">
        <f t="shared" si="13"/>
        <v>68.331099195710451</v>
      </c>
      <c r="AD6" s="65">
        <v>143.56</v>
      </c>
      <c r="AE6" s="69">
        <f t="shared" si="14"/>
        <v>37.963220952911676</v>
      </c>
      <c r="AF6" s="70">
        <v>279.10000000000002</v>
      </c>
      <c r="AG6" s="69">
        <f t="shared" si="15"/>
        <v>79.136510211393755</v>
      </c>
      <c r="AH6" s="70">
        <v>195</v>
      </c>
      <c r="AI6" s="69">
        <f t="shared" si="16"/>
        <v>60.15384615384616</v>
      </c>
      <c r="AJ6" s="70">
        <v>53.92</v>
      </c>
      <c r="AK6" s="69">
        <f t="shared" si="17"/>
        <v>97.551928783382792</v>
      </c>
      <c r="AL6" s="70">
        <v>496.36</v>
      </c>
      <c r="AM6" s="69">
        <f t="shared" si="18"/>
        <v>54.27512289467321</v>
      </c>
      <c r="AN6" s="29"/>
      <c r="AO6" s="30" t="str">
        <f t="shared" si="20"/>
        <v>FLCC W</v>
      </c>
      <c r="AP6" s="31">
        <f t="shared" si="19"/>
        <v>1120.413319294154</v>
      </c>
      <c r="AQ6" s="32">
        <f>RANK(AP6,AP3:AP9,0)</f>
        <v>6</v>
      </c>
      <c r="AR6" s="33"/>
      <c r="AS6" s="33"/>
    </row>
    <row r="7" spans="1:256" ht="12" customHeight="1" x14ac:dyDescent="0.15">
      <c r="A7" s="35" t="s">
        <v>37</v>
      </c>
      <c r="B7" s="64">
        <v>327.10000000000002</v>
      </c>
      <c r="C7" s="71">
        <f t="shared" si="0"/>
        <v>87.221033323142777</v>
      </c>
      <c r="D7" s="64">
        <v>301.3</v>
      </c>
      <c r="E7" s="71">
        <f t="shared" si="1"/>
        <v>87.520743445071346</v>
      </c>
      <c r="F7" s="64">
        <v>577</v>
      </c>
      <c r="G7" s="71">
        <f t="shared" si="2"/>
        <v>76.25649913344887</v>
      </c>
      <c r="H7" s="64">
        <v>130.9</v>
      </c>
      <c r="I7" s="71">
        <f t="shared" si="3"/>
        <v>98.16653934300993</v>
      </c>
      <c r="J7" s="64">
        <v>142.30000000000001</v>
      </c>
      <c r="K7" s="71">
        <f t="shared" si="4"/>
        <v>100</v>
      </c>
      <c r="L7" s="18">
        <v>809.8</v>
      </c>
      <c r="M7" s="71">
        <f t="shared" si="5"/>
        <v>74.215855766856023</v>
      </c>
      <c r="N7" s="64">
        <v>1</v>
      </c>
      <c r="O7" s="71">
        <f t="shared" si="6"/>
        <v>4.3478260869565215</v>
      </c>
      <c r="P7" s="64">
        <v>21.5</v>
      </c>
      <c r="Q7" s="71">
        <f t="shared" si="7"/>
        <v>100</v>
      </c>
      <c r="R7" s="64">
        <v>101.62</v>
      </c>
      <c r="S7" s="71">
        <f t="shared" si="8"/>
        <v>83.723676441645338</v>
      </c>
      <c r="T7" s="64">
        <v>44.28</v>
      </c>
      <c r="U7" s="71">
        <f t="shared" si="9"/>
        <v>83.35591689250225</v>
      </c>
      <c r="V7" s="64">
        <v>57.78</v>
      </c>
      <c r="W7" s="71">
        <f t="shared" si="10"/>
        <v>18.553132571824161</v>
      </c>
      <c r="X7" s="64">
        <v>87.28</v>
      </c>
      <c r="Y7" s="71">
        <f t="shared" si="11"/>
        <v>65.123739688359308</v>
      </c>
      <c r="Z7" s="64">
        <v>0</v>
      </c>
      <c r="AA7" s="71">
        <f t="shared" si="12"/>
        <v>0</v>
      </c>
      <c r="AB7" s="64">
        <v>45.47</v>
      </c>
      <c r="AC7" s="71">
        <f t="shared" si="13"/>
        <v>89.68550692764461</v>
      </c>
      <c r="AD7" s="64">
        <v>64.98</v>
      </c>
      <c r="AE7" s="71">
        <f t="shared" si="14"/>
        <v>83.871960603262536</v>
      </c>
      <c r="AF7" s="62">
        <v>220.87</v>
      </c>
      <c r="AG7" s="71">
        <f t="shared" si="15"/>
        <v>100</v>
      </c>
      <c r="AH7" s="62">
        <v>195.6</v>
      </c>
      <c r="AI7" s="71">
        <f t="shared" si="16"/>
        <v>59.969325153374228</v>
      </c>
      <c r="AJ7" s="62">
        <v>52.6</v>
      </c>
      <c r="AK7" s="71">
        <f t="shared" si="17"/>
        <v>100</v>
      </c>
      <c r="AL7" s="62">
        <v>344</v>
      </c>
      <c r="AM7" s="71">
        <f t="shared" si="18"/>
        <v>78.313953488372093</v>
      </c>
      <c r="AN7" s="29"/>
      <c r="AO7" s="24" t="str">
        <f t="shared" si="20"/>
        <v>Paul Smith's W</v>
      </c>
      <c r="AP7" s="37">
        <f t="shared" si="19"/>
        <v>1390.32570886547</v>
      </c>
      <c r="AQ7" s="38">
        <f>RANK(AP7,AP3:AP9,0)</f>
        <v>2</v>
      </c>
      <c r="AR7" s="39"/>
      <c r="AS7" s="39"/>
    </row>
    <row r="8" spans="1:256" s="34" customFormat="1" ht="12" customHeight="1" x14ac:dyDescent="0.15">
      <c r="A8" s="28" t="s">
        <v>38</v>
      </c>
      <c r="B8" s="65">
        <v>407.7</v>
      </c>
      <c r="C8" s="69">
        <f t="shared" si="0"/>
        <v>69.977924944812358</v>
      </c>
      <c r="D8" s="65">
        <v>392</v>
      </c>
      <c r="E8" s="69">
        <f t="shared" si="1"/>
        <v>67.270408163265301</v>
      </c>
      <c r="F8" s="65">
        <v>685</v>
      </c>
      <c r="G8" s="69">
        <f t="shared" si="2"/>
        <v>64.233576642335763</v>
      </c>
      <c r="H8" s="65">
        <v>210</v>
      </c>
      <c r="I8" s="69">
        <f t="shared" si="3"/>
        <v>61.190476190476197</v>
      </c>
      <c r="J8" s="65">
        <v>193.3</v>
      </c>
      <c r="K8" s="69">
        <f t="shared" si="4"/>
        <v>73.616140713916195</v>
      </c>
      <c r="L8" s="70">
        <v>963.17</v>
      </c>
      <c r="M8" s="69">
        <f t="shared" si="5"/>
        <v>62.39812286512246</v>
      </c>
      <c r="N8" s="65">
        <v>14</v>
      </c>
      <c r="O8" s="69">
        <f t="shared" si="6"/>
        <v>60.869565217391312</v>
      </c>
      <c r="P8" s="65">
        <v>29.3</v>
      </c>
      <c r="Q8" s="69">
        <f t="shared" si="7"/>
        <v>73.37883959044369</v>
      </c>
      <c r="R8" s="65">
        <v>133.11000000000001</v>
      </c>
      <c r="S8" s="69">
        <f t="shared" si="8"/>
        <v>63.917061077304481</v>
      </c>
      <c r="T8" s="65">
        <v>109.66</v>
      </c>
      <c r="U8" s="69">
        <f t="shared" si="9"/>
        <v>33.658581068757975</v>
      </c>
      <c r="V8" s="65">
        <v>10.81</v>
      </c>
      <c r="W8" s="69">
        <f t="shared" si="10"/>
        <v>99.167437557816839</v>
      </c>
      <c r="X8" s="65">
        <v>140.58000000000001</v>
      </c>
      <c r="Y8" s="69">
        <f t="shared" si="11"/>
        <v>40.432493953620714</v>
      </c>
      <c r="Z8" s="65">
        <v>22</v>
      </c>
      <c r="AA8" s="69">
        <f t="shared" si="12"/>
        <v>100</v>
      </c>
      <c r="AB8" s="65">
        <v>68.400000000000006</v>
      </c>
      <c r="AC8" s="69">
        <f t="shared" si="13"/>
        <v>59.619883040935676</v>
      </c>
      <c r="AD8" s="65">
        <v>148.99</v>
      </c>
      <c r="AE8" s="69">
        <f t="shared" si="14"/>
        <v>36.579636217195784</v>
      </c>
      <c r="AF8" s="70">
        <v>482</v>
      </c>
      <c r="AG8" s="69">
        <f t="shared" si="15"/>
        <v>45.823651452282164</v>
      </c>
      <c r="AH8" s="70">
        <v>219</v>
      </c>
      <c r="AI8" s="69">
        <f t="shared" si="16"/>
        <v>53.561643835616437</v>
      </c>
      <c r="AJ8" s="70">
        <v>84.3</v>
      </c>
      <c r="AK8" s="69">
        <f t="shared" si="17"/>
        <v>62.396204033214708</v>
      </c>
      <c r="AL8" s="70">
        <v>372</v>
      </c>
      <c r="AM8" s="69">
        <f t="shared" si="18"/>
        <v>72.419354838709666</v>
      </c>
      <c r="AN8" s="29"/>
      <c r="AO8" s="30" t="str">
        <f t="shared" si="20"/>
        <v>UMO W</v>
      </c>
      <c r="AP8" s="31">
        <f t="shared" si="19"/>
        <v>1200.5110014032175</v>
      </c>
      <c r="AQ8" s="32">
        <f>RANK(AP8,AP3:AP9,0)</f>
        <v>5</v>
      </c>
      <c r="AR8" s="33"/>
      <c r="AS8" s="33"/>
    </row>
    <row r="9" spans="1:256" s="29" customFormat="1" ht="12" customHeight="1" x14ac:dyDescent="0.15">
      <c r="A9" s="35" t="s">
        <v>39</v>
      </c>
      <c r="B9" s="66"/>
      <c r="C9" s="72" t="str">
        <f t="shared" si="0"/>
        <v/>
      </c>
      <c r="D9" s="66"/>
      <c r="E9" s="72" t="str">
        <f t="shared" si="1"/>
        <v/>
      </c>
      <c r="F9" s="66"/>
      <c r="G9" s="72" t="str">
        <f t="shared" si="2"/>
        <v/>
      </c>
      <c r="H9" s="66"/>
      <c r="I9" s="72" t="str">
        <f t="shared" si="3"/>
        <v/>
      </c>
      <c r="J9" s="66"/>
      <c r="K9" s="72" t="str">
        <f t="shared" si="4"/>
        <v/>
      </c>
      <c r="L9" s="73"/>
      <c r="M9" s="72" t="str">
        <f t="shared" si="5"/>
        <v/>
      </c>
      <c r="N9" s="66"/>
      <c r="O9" s="72" t="str">
        <f t="shared" si="6"/>
        <v/>
      </c>
      <c r="P9" s="66"/>
      <c r="Q9" s="72" t="str">
        <f t="shared" si="7"/>
        <v/>
      </c>
      <c r="R9" s="66"/>
      <c r="S9" s="72" t="str">
        <f t="shared" si="8"/>
        <v/>
      </c>
      <c r="T9" s="66"/>
      <c r="U9" s="72" t="str">
        <f t="shared" si="9"/>
        <v/>
      </c>
      <c r="V9" s="66"/>
      <c r="W9" s="72" t="str">
        <f t="shared" si="10"/>
        <v/>
      </c>
      <c r="X9" s="66"/>
      <c r="Y9" s="72" t="str">
        <f t="shared" si="11"/>
        <v/>
      </c>
      <c r="Z9" s="66"/>
      <c r="AA9" s="72" t="str">
        <f t="shared" si="12"/>
        <v/>
      </c>
      <c r="AB9" s="66"/>
      <c r="AC9" s="72" t="str">
        <f t="shared" si="13"/>
        <v/>
      </c>
      <c r="AD9" s="66"/>
      <c r="AE9" s="72" t="str">
        <f t="shared" si="14"/>
        <v/>
      </c>
      <c r="AF9" s="73"/>
      <c r="AG9" s="72" t="str">
        <f t="shared" si="15"/>
        <v/>
      </c>
      <c r="AH9" s="73"/>
      <c r="AI9" s="72" t="str">
        <f t="shared" si="16"/>
        <v/>
      </c>
      <c r="AJ9" s="73"/>
      <c r="AK9" s="72" t="str">
        <f t="shared" si="17"/>
        <v/>
      </c>
      <c r="AL9" s="73"/>
      <c r="AM9" s="72" t="str">
        <f t="shared" si="18"/>
        <v/>
      </c>
      <c r="AO9" s="40" t="str">
        <f t="shared" si="20"/>
        <v>UNH W</v>
      </c>
      <c r="AP9" s="41">
        <f t="shared" si="19"/>
        <v>0</v>
      </c>
      <c r="AQ9" s="42">
        <f>RANK(AP9,AP3:AP9,0)</f>
        <v>7</v>
      </c>
      <c r="AR9" s="43"/>
      <c r="AS9" s="43"/>
    </row>
    <row r="10" spans="1:256" s="34" customFormat="1" ht="12" customHeight="1" x14ac:dyDescent="0.15">
      <c r="A10" s="28"/>
      <c r="B10" s="65"/>
      <c r="C10" s="69" t="str">
        <f t="shared" si="0"/>
        <v/>
      </c>
      <c r="D10" s="65"/>
      <c r="E10" s="69" t="str">
        <f t="shared" si="1"/>
        <v/>
      </c>
      <c r="F10" s="65"/>
      <c r="G10" s="69" t="str">
        <f t="shared" si="2"/>
        <v/>
      </c>
      <c r="H10" s="65"/>
      <c r="I10" s="69" t="str">
        <f t="shared" si="3"/>
        <v/>
      </c>
      <c r="J10" s="65"/>
      <c r="K10" s="69" t="str">
        <f t="shared" si="4"/>
        <v/>
      </c>
      <c r="L10" s="70"/>
      <c r="M10" s="69" t="str">
        <f t="shared" si="5"/>
        <v/>
      </c>
      <c r="N10" s="65"/>
      <c r="O10" s="69" t="str">
        <f t="shared" si="6"/>
        <v/>
      </c>
      <c r="P10" s="65"/>
      <c r="Q10" s="69" t="str">
        <f t="shared" si="7"/>
        <v/>
      </c>
      <c r="R10" s="65"/>
      <c r="S10" s="69" t="str">
        <f t="shared" si="8"/>
        <v/>
      </c>
      <c r="T10" s="65"/>
      <c r="U10" s="69" t="str">
        <f t="shared" si="9"/>
        <v/>
      </c>
      <c r="V10" s="65"/>
      <c r="W10" s="69" t="str">
        <f t="shared" si="10"/>
        <v/>
      </c>
      <c r="X10" s="65"/>
      <c r="Y10" s="69" t="str">
        <f t="shared" si="11"/>
        <v/>
      </c>
      <c r="Z10" s="65"/>
      <c r="AA10" s="69" t="str">
        <f t="shared" si="12"/>
        <v/>
      </c>
      <c r="AB10" s="65"/>
      <c r="AC10" s="69" t="str">
        <f t="shared" si="13"/>
        <v/>
      </c>
      <c r="AD10" s="65"/>
      <c r="AE10" s="69" t="str">
        <f t="shared" si="14"/>
        <v/>
      </c>
      <c r="AF10" s="70"/>
      <c r="AG10" s="69" t="str">
        <f t="shared" si="15"/>
        <v/>
      </c>
      <c r="AH10" s="70"/>
      <c r="AI10" s="69" t="str">
        <f t="shared" si="16"/>
        <v/>
      </c>
      <c r="AJ10" s="70"/>
      <c r="AK10" s="69" t="str">
        <f t="shared" si="17"/>
        <v/>
      </c>
      <c r="AL10" s="70"/>
      <c r="AM10" s="69" t="str">
        <f t="shared" si="18"/>
        <v/>
      </c>
      <c r="AN10" s="29"/>
      <c r="AO10" s="30"/>
      <c r="AP10" s="31"/>
      <c r="AQ10" s="32"/>
      <c r="AR10" s="33"/>
      <c r="AS10" s="33"/>
    </row>
    <row r="11" spans="1:256" s="11" customFormat="1" ht="12" customHeight="1" x14ac:dyDescent="0.15">
      <c r="A11" s="1" t="s">
        <v>24</v>
      </c>
      <c r="B11" s="6">
        <f>MIN(B3:B10)</f>
        <v>285.3</v>
      </c>
      <c r="C11" s="74"/>
      <c r="D11" s="6">
        <f>MIN(D3:D10)</f>
        <v>263.7</v>
      </c>
      <c r="E11" s="74"/>
      <c r="F11" s="6">
        <f>MIN(F3:F10)</f>
        <v>440</v>
      </c>
      <c r="G11" s="74"/>
      <c r="H11" s="6">
        <f>MIN(H3:H10)</f>
        <v>128.5</v>
      </c>
      <c r="I11" s="74"/>
      <c r="J11" s="6">
        <f>MIN(J3:J10)</f>
        <v>142.30000000000001</v>
      </c>
      <c r="K11" s="74"/>
      <c r="L11" s="6">
        <f>MIN(L3:L10)</f>
        <v>601</v>
      </c>
      <c r="M11" s="74"/>
      <c r="N11" s="6">
        <f>MAX(N3:N10)</f>
        <v>23</v>
      </c>
      <c r="O11" s="74"/>
      <c r="P11" s="6">
        <f>MIN(P3:P10)</f>
        <v>21.5</v>
      </c>
      <c r="Q11" s="74"/>
      <c r="R11" s="6">
        <f>MIN(R3:R10)</f>
        <v>85.08</v>
      </c>
      <c r="S11" s="74"/>
      <c r="T11" s="6">
        <f>MIN(T3:T10)</f>
        <v>36.909999999999997</v>
      </c>
      <c r="U11" s="74"/>
      <c r="V11" s="6">
        <f>MIN(V3:V10)</f>
        <v>10.72</v>
      </c>
      <c r="W11" s="74"/>
      <c r="X11" s="6">
        <f>MIN(X3:X10)</f>
        <v>56.84</v>
      </c>
      <c r="Y11" s="74"/>
      <c r="Z11" s="6">
        <f>MAX(Z3:Z10)</f>
        <v>22</v>
      </c>
      <c r="AA11" s="74"/>
      <c r="AB11" s="6">
        <f>MIN(AB3:AB10)</f>
        <v>40.78</v>
      </c>
      <c r="AC11" s="74"/>
      <c r="AD11" s="6">
        <f>MIN(AD3:AD10)</f>
        <v>54.5</v>
      </c>
      <c r="AE11" s="74"/>
      <c r="AF11" s="6">
        <f>MIN(AF3:AF10)</f>
        <v>220.87</v>
      </c>
      <c r="AG11" s="74"/>
      <c r="AH11" s="6">
        <f>MIN(AH3:AH10)</f>
        <v>117.3</v>
      </c>
      <c r="AI11" s="74"/>
      <c r="AJ11" s="6">
        <f>MIN(AJ3:AJ10)</f>
        <v>52.6</v>
      </c>
      <c r="AK11" s="74"/>
      <c r="AL11" s="6">
        <f>MIN(AL3:AL10)</f>
        <v>269.39999999999998</v>
      </c>
      <c r="AM11" s="74"/>
      <c r="AN11" s="18"/>
      <c r="AO11" s="18"/>
      <c r="AP11" s="18"/>
      <c r="AQ11" s="18"/>
      <c r="AR11" s="10"/>
      <c r="AS11" s="10"/>
    </row>
    <row r="12" spans="1:256" s="44" customFormat="1" ht="12" customHeight="1" x14ac:dyDescent="0.15">
      <c r="A12" s="45" t="s">
        <v>25</v>
      </c>
      <c r="B12" s="75" t="str">
        <f>INDEX( $A$3:$A$10, MATCH(B13,B3:B10,0))</f>
        <v>Dartmouth W</v>
      </c>
      <c r="C12" s="76"/>
      <c r="D12" s="75" t="str">
        <f>INDEX( $A$3:$A$10, MATCH(D13,D3:D10,0))</f>
        <v>Dartmouth W</v>
      </c>
      <c r="E12" s="76"/>
      <c r="F12" s="75" t="str">
        <f>INDEX( $A$3:$A$10, MATCH(F13,F3:F10,0))</f>
        <v>ESF W</v>
      </c>
      <c r="G12" s="76"/>
      <c r="H12" s="75" t="str">
        <f>INDEX( $A$3:$A$10, MATCH(H13,H3:H10,0))</f>
        <v>ESF W</v>
      </c>
      <c r="I12" s="76"/>
      <c r="J12" s="75" t="str">
        <f>INDEX( $A$3:$A$10, MATCH(J13,J3:J10,0))</f>
        <v>Paul Smith's W</v>
      </c>
      <c r="K12" s="76"/>
      <c r="L12" s="75" t="str">
        <f>INDEX( $A$3:$A$10, MATCH(L13,L3:L10,0))</f>
        <v>ESF W</v>
      </c>
      <c r="M12" s="76"/>
      <c r="N12" s="75" t="str">
        <f>INDEX( $A$3:$A$10, MATCH(N13,N3:N10,0))</f>
        <v>Colby W</v>
      </c>
      <c r="O12" s="76"/>
      <c r="P12" s="75" t="str">
        <f>INDEX( $A$3:$A$10, MATCH(P13,P3:P10,0))</f>
        <v>Paul Smith's W</v>
      </c>
      <c r="Q12" s="76"/>
      <c r="R12" s="75" t="str">
        <f>INDEX( $A$3:$A$10, MATCH(R13,R3:R10,0))</f>
        <v>Colby W</v>
      </c>
      <c r="S12" s="76"/>
      <c r="T12" s="75" t="str">
        <f>INDEX( $A$3:$A$10, MATCH(T13,T3:T10,0))</f>
        <v>ESF W</v>
      </c>
      <c r="U12" s="76"/>
      <c r="V12" s="75" t="str">
        <f>INDEX( $A$3:$A$10, MATCH(V13,V3:V10,0))</f>
        <v>ESF W</v>
      </c>
      <c r="W12" s="76"/>
      <c r="X12" s="75" t="str">
        <f>INDEX( $A$3:$A$10, MATCH(X13,X3:X10,0))</f>
        <v>Dartmouth W</v>
      </c>
      <c r="Y12" s="76"/>
      <c r="Z12" s="75" t="str">
        <f>INDEX( $A$3:$A$10, MATCH(Z13,Z3:Z10,0))</f>
        <v>UMO W</v>
      </c>
      <c r="AA12" s="76"/>
      <c r="AB12" s="75" t="str">
        <f>INDEX( $A$3:$A$10, MATCH(AB13,AB3:AB10,0))</f>
        <v>ESF W</v>
      </c>
      <c r="AC12" s="76"/>
      <c r="AD12" s="75" t="str">
        <f>INDEX( $A$3:$A$10, MATCH(AD13,AD3:AD10,0))</f>
        <v>ESF W</v>
      </c>
      <c r="AE12" s="76"/>
      <c r="AF12" s="75" t="str">
        <f>INDEX( $A$3:$A$10, MATCH(AF13,AF3:AF10,0))</f>
        <v>Paul Smith's W</v>
      </c>
      <c r="AG12" s="76"/>
      <c r="AH12" s="75" t="str">
        <f>INDEX( $A$3:$A$10, MATCH(AH13,AH3:AH10,0))</f>
        <v>Dartmouth W</v>
      </c>
      <c r="AI12" s="76"/>
      <c r="AJ12" s="75" t="str">
        <f>INDEX( $A$3:$A$10, MATCH(AJ13,AJ3:AJ10,0))</f>
        <v>Paul Smith's W</v>
      </c>
      <c r="AK12" s="76"/>
      <c r="AL12" s="75" t="str">
        <f>INDEX( $A$3:$A$10, MATCH(AL13,AL3:AL10,0))</f>
        <v>ESF W</v>
      </c>
      <c r="AM12" s="76"/>
      <c r="AN12" s="18"/>
      <c r="AO12" s="18"/>
      <c r="AP12" s="18"/>
      <c r="AQ12" s="18"/>
      <c r="AR12" s="47"/>
      <c r="AS12" s="47"/>
    </row>
    <row r="13" spans="1:256" s="50" customFormat="1" ht="12" customHeight="1" x14ac:dyDescent="0.15">
      <c r="A13" s="48" t="s">
        <v>26</v>
      </c>
      <c r="B13" s="17">
        <f>SMALL(B3:B10,1)</f>
        <v>285.3</v>
      </c>
      <c r="C13" s="77"/>
      <c r="D13" s="17">
        <f>SMALL(D3:D10,1)</f>
        <v>263.7</v>
      </c>
      <c r="E13" s="77"/>
      <c r="F13" s="17">
        <f>SMALL(F3:F10,1)</f>
        <v>440</v>
      </c>
      <c r="G13" s="77"/>
      <c r="H13" s="17">
        <f>SMALL(H3:H10,1)</f>
        <v>128.5</v>
      </c>
      <c r="I13" s="77"/>
      <c r="J13" s="17">
        <f>SMALL(J3:J10,1)</f>
        <v>142.30000000000001</v>
      </c>
      <c r="K13" s="77"/>
      <c r="L13" s="17">
        <f>SMALL(L3:L10,1)</f>
        <v>601</v>
      </c>
      <c r="M13" s="77"/>
      <c r="N13" s="17">
        <f>LARGE(N3:N10,1)</f>
        <v>23</v>
      </c>
      <c r="O13" s="77"/>
      <c r="P13" s="17">
        <f>SMALL(P3:P10,1)</f>
        <v>21.5</v>
      </c>
      <c r="Q13" s="77"/>
      <c r="R13" s="17">
        <f>SMALL(R3:R10,1)</f>
        <v>85.08</v>
      </c>
      <c r="S13" s="77"/>
      <c r="T13" s="17">
        <f>SMALL(T3:T10,1)</f>
        <v>36.909999999999997</v>
      </c>
      <c r="U13" s="77"/>
      <c r="V13" s="17">
        <f>SMALL(V3:V10,1)</f>
        <v>10.72</v>
      </c>
      <c r="W13" s="77"/>
      <c r="X13" s="17">
        <f>SMALL(X3:X10,1)</f>
        <v>56.84</v>
      </c>
      <c r="Y13" s="77"/>
      <c r="Z13" s="17">
        <f>LARGE(Z3:Z10,1)</f>
        <v>22</v>
      </c>
      <c r="AA13" s="77"/>
      <c r="AB13" s="17">
        <f>SMALL(AB3:AB10,1)</f>
        <v>40.78</v>
      </c>
      <c r="AC13" s="77"/>
      <c r="AD13" s="17">
        <f>SMALL(AD3:AD10,1)</f>
        <v>54.5</v>
      </c>
      <c r="AE13" s="77"/>
      <c r="AF13" s="17">
        <f>SMALL(AF3:AF10,1)</f>
        <v>220.87</v>
      </c>
      <c r="AG13" s="77"/>
      <c r="AH13" s="17">
        <f>SMALL(AH3:AH10,1)</f>
        <v>117.3</v>
      </c>
      <c r="AI13" s="77"/>
      <c r="AJ13" s="17">
        <f>SMALL(AJ3:AJ10,1)</f>
        <v>52.6</v>
      </c>
      <c r="AK13" s="77"/>
      <c r="AL13" s="17">
        <f>SMALL(AL3:AL10,1)</f>
        <v>269.39999999999998</v>
      </c>
      <c r="AM13" s="77"/>
      <c r="AN13" s="18"/>
      <c r="AO13" s="18"/>
      <c r="AP13" s="18"/>
      <c r="AQ13" s="18"/>
      <c r="AR13" s="49"/>
      <c r="AS13" s="49"/>
    </row>
    <row r="14" spans="1:256" s="44" customFormat="1" ht="12" customHeight="1" x14ac:dyDescent="0.15">
      <c r="A14" s="45" t="s">
        <v>27</v>
      </c>
      <c r="B14" s="75" t="str">
        <f>INDEX( $A$3:$A$10, MATCH(B15,B3:B10,0))</f>
        <v>ESF W</v>
      </c>
      <c r="C14" s="76"/>
      <c r="D14" s="75" t="str">
        <f>INDEX( $A$3:$A$10, MATCH(D15,D3:D10,0))</f>
        <v>FLCC W</v>
      </c>
      <c r="E14" s="76"/>
      <c r="F14" s="75" t="str">
        <f>INDEX( $A$3:$A$10, MATCH(F15,F3:F10,0))</f>
        <v>Dartmouth W</v>
      </c>
      <c r="G14" s="76"/>
      <c r="H14" s="75" t="str">
        <f>INDEX( $A$3:$A$10, MATCH(H15,H3:H10,0))</f>
        <v>Paul Smith's W</v>
      </c>
      <c r="I14" s="76"/>
      <c r="J14" s="75" t="str">
        <f>INDEX( $A$3:$A$10, MATCH(J15,J3:J10,0))</f>
        <v>Dartmouth W</v>
      </c>
      <c r="K14" s="76"/>
      <c r="L14" s="75" t="str">
        <f>INDEX( $A$3:$A$10, MATCH(L15,L3:L10,0))</f>
        <v>Paul Smith's W</v>
      </c>
      <c r="M14" s="76"/>
      <c r="N14" s="75" t="str">
        <f>INDEX( $A$3:$A$10, MATCH(N15,N3:N10,0))</f>
        <v>Dartmouth W</v>
      </c>
      <c r="O14" s="76"/>
      <c r="P14" s="75" t="str">
        <f>INDEX( $A$3:$A$10, MATCH(P15,P3:P10,0))</f>
        <v>UMO W</v>
      </c>
      <c r="Q14" s="76"/>
      <c r="R14" s="75" t="str">
        <f>INDEX( $A$3:$A$10, MATCH(R15,R3:R10,0))</f>
        <v>Dartmouth W</v>
      </c>
      <c r="S14" s="76"/>
      <c r="T14" s="75" t="str">
        <f>INDEX( $A$3:$A$10, MATCH(T15,T3:T10,0))</f>
        <v>Paul Smith's W</v>
      </c>
      <c r="U14" s="76"/>
      <c r="V14" s="75" t="str">
        <f>INDEX( $A$3:$A$10, MATCH(V15,V3:V10,0))</f>
        <v>UMO W</v>
      </c>
      <c r="W14" s="76"/>
      <c r="X14" s="75" t="str">
        <f>INDEX( $A$3:$A$10, MATCH(X15,X3:X10,0))</f>
        <v>FLCC W</v>
      </c>
      <c r="Y14" s="76"/>
      <c r="Z14" s="75" t="str">
        <f>INDEX( $A$3:$A$10, MATCH(Z15,Z3:Z10,0))</f>
        <v>ESF W</v>
      </c>
      <c r="AA14" s="76"/>
      <c r="AB14" s="75" t="str">
        <f>INDEX( $A$3:$A$10, MATCH(AB15,AB3:AB10,0))</f>
        <v>Paul Smith's W</v>
      </c>
      <c r="AC14" s="76"/>
      <c r="AD14" s="75" t="str">
        <f>INDEX( $A$3:$A$10, MATCH(AD15,AD3:AD10,0))</f>
        <v>Paul Smith's W</v>
      </c>
      <c r="AE14" s="76"/>
      <c r="AF14" s="75" t="str">
        <f>INDEX( $A$3:$A$10, MATCH(AF15,AF3:AF10,0))</f>
        <v>Dartmouth W</v>
      </c>
      <c r="AG14" s="76"/>
      <c r="AH14" s="75" t="str">
        <f>INDEX( $A$3:$A$10, MATCH(AH15,AH3:AH10,0))</f>
        <v>FLCC W</v>
      </c>
      <c r="AI14" s="76"/>
      <c r="AJ14" s="75" t="str">
        <f>INDEX( $A$3:$A$10, MATCH(AJ15,AJ3:AJ10,0))</f>
        <v>FLCC W</v>
      </c>
      <c r="AK14" s="76"/>
      <c r="AL14" s="75" t="str">
        <f>INDEX( $A$3:$A$10, MATCH(AL15,AL3:AL10,0))</f>
        <v>Dartmouth W</v>
      </c>
      <c r="AM14" s="76"/>
      <c r="AN14" s="18"/>
      <c r="AO14" s="18"/>
      <c r="AP14" s="18"/>
      <c r="AQ14" s="18"/>
      <c r="AR14" s="47"/>
      <c r="AS14" s="47"/>
    </row>
    <row r="15" spans="1:256" s="50" customFormat="1" ht="12" customHeight="1" x14ac:dyDescent="0.15">
      <c r="A15" s="48" t="s">
        <v>26</v>
      </c>
      <c r="B15" s="17">
        <f>SMALL(B3:B10,2)</f>
        <v>302.8</v>
      </c>
      <c r="C15" s="77"/>
      <c r="D15" s="17">
        <f>SMALL(D3:D10,2)</f>
        <v>288.39999999999998</v>
      </c>
      <c r="E15" s="77"/>
      <c r="F15" s="17">
        <f>SMALL(F3:F10,2)</f>
        <v>520</v>
      </c>
      <c r="G15" s="77"/>
      <c r="H15" s="17">
        <f>SMALL(H3:H10,2)</f>
        <v>130.9</v>
      </c>
      <c r="I15" s="77"/>
      <c r="J15" s="17">
        <f>SMALL(J3:J10,2)</f>
        <v>143.44</v>
      </c>
      <c r="K15" s="77"/>
      <c r="L15" s="17">
        <f>SMALL(L3:L10,2)</f>
        <v>809.8</v>
      </c>
      <c r="M15" s="77"/>
      <c r="N15" s="17">
        <f>LARGE(N3:N10,2)</f>
        <v>17</v>
      </c>
      <c r="O15" s="77"/>
      <c r="P15" s="17">
        <f>SMALL(P3:P10,2)</f>
        <v>29.3</v>
      </c>
      <c r="Q15" s="77"/>
      <c r="R15" s="17">
        <f>SMALL(R3:R10,2)</f>
        <v>87.41</v>
      </c>
      <c r="S15" s="77"/>
      <c r="T15" s="17">
        <f>SMALL(T3:T10,2)</f>
        <v>44.28</v>
      </c>
      <c r="U15" s="77"/>
      <c r="V15" s="17">
        <f>SMALL(V3:V10,2)</f>
        <v>10.81</v>
      </c>
      <c r="W15" s="77"/>
      <c r="X15" s="17">
        <f>SMALL(X3:X10,2)</f>
        <v>86.31</v>
      </c>
      <c r="Y15" s="77"/>
      <c r="Z15" s="17">
        <f>LARGE(Z3:Z10,2)</f>
        <v>6</v>
      </c>
      <c r="AA15" s="77"/>
      <c r="AB15" s="17">
        <f>SMALL(AB3:AB10,2)</f>
        <v>45.47</v>
      </c>
      <c r="AC15" s="77"/>
      <c r="AD15" s="17">
        <f>SMALL(AD3:AD10,2)</f>
        <v>64.98</v>
      </c>
      <c r="AE15" s="77"/>
      <c r="AF15" s="17">
        <f>SMALL(AF3:AF10,2)</f>
        <v>268.01</v>
      </c>
      <c r="AG15" s="77"/>
      <c r="AH15" s="17">
        <f>SMALL(AH3:AH10,2)</f>
        <v>195</v>
      </c>
      <c r="AI15" s="77"/>
      <c r="AJ15" s="17">
        <f>SMALL(AJ3:AJ10,2)</f>
        <v>53.92</v>
      </c>
      <c r="AK15" s="77"/>
      <c r="AL15" s="17">
        <f>SMALL(AL3:AL10,2)</f>
        <v>318.06</v>
      </c>
      <c r="AM15" s="77"/>
      <c r="AN15" s="18"/>
      <c r="AO15" s="18"/>
      <c r="AP15" s="18"/>
      <c r="AQ15" s="18"/>
      <c r="AR15" s="49"/>
      <c r="AS15" s="49"/>
    </row>
    <row r="16" spans="1:256" s="44" customFormat="1" ht="12" customHeight="1" x14ac:dyDescent="0.15">
      <c r="A16" s="45" t="s">
        <v>28</v>
      </c>
      <c r="B16" s="75" t="str">
        <f>INDEX(  $A$3:$A$10, MATCH(B17,B3:B10,0))</f>
        <v>Paul Smith's W</v>
      </c>
      <c r="C16" s="76"/>
      <c r="D16" s="75" t="str">
        <f>INDEX(  $A$3:$A$10, MATCH(D17,D3:D10,0))</f>
        <v>Paul Smith's W</v>
      </c>
      <c r="E16" s="76"/>
      <c r="F16" s="75" t="str">
        <f>INDEX(  $A$3:$A$10, MATCH(F17,F3:F10,0))</f>
        <v>FLCC W</v>
      </c>
      <c r="G16" s="76"/>
      <c r="H16" s="75" t="str">
        <f>INDEX(  $A$3:$A$10, MATCH(H17,H3:H10,0))</f>
        <v>FLCC W</v>
      </c>
      <c r="I16" s="76"/>
      <c r="J16" s="75" t="str">
        <f>INDEX(  $A$3:$A$10, MATCH(J17,J3:J10,0))</f>
        <v>ESF W</v>
      </c>
      <c r="K16" s="76"/>
      <c r="L16" s="75" t="str">
        <f>INDEX(  $A$3:$A$10, MATCH(L17,L3:L10,0))</f>
        <v>Dartmouth W</v>
      </c>
      <c r="M16" s="76"/>
      <c r="N16" s="75" t="str">
        <f>INDEX(  $A$3:$A$10, MATCH(N17,N3:N10,0))</f>
        <v>UMO W</v>
      </c>
      <c r="O16" s="76"/>
      <c r="P16" s="75" t="str">
        <f>INDEX(  $A$3:$A$10, MATCH(P17,P3:P10,0))</f>
        <v>ESF W</v>
      </c>
      <c r="Q16" s="76"/>
      <c r="R16" s="75" t="str">
        <f>INDEX(  $A$3:$A$10, MATCH(R17,R3:R10,0))</f>
        <v>FLCC W</v>
      </c>
      <c r="S16" s="76"/>
      <c r="T16" s="75" t="str">
        <f>INDEX(  $A$3:$A$10, MATCH(T17,T3:T10,0))</f>
        <v>Colby W</v>
      </c>
      <c r="U16" s="76"/>
      <c r="V16" s="75" t="str">
        <f>INDEX(  $A$3:$A$10, MATCH(V17,V3:V10,0))</f>
        <v>Colby W</v>
      </c>
      <c r="W16" s="76"/>
      <c r="X16" s="75" t="str">
        <f>INDEX(  $A$3:$A$10, MATCH(X17,X3:X10,0))</f>
        <v>Paul Smith's W</v>
      </c>
      <c r="Y16" s="76"/>
      <c r="Z16" s="75" t="str">
        <f>INDEX(  $A$3:$A$10, MATCH(Z17,Z3:Z10,0))</f>
        <v>Colby W</v>
      </c>
      <c r="AA16" s="76"/>
      <c r="AB16" s="75" t="str">
        <f>INDEX(  $A$3:$A$10, MATCH(AB17,AB3:AB10,0))</f>
        <v>FLCC W</v>
      </c>
      <c r="AC16" s="76"/>
      <c r="AD16" s="75" t="str">
        <f>INDEX(  $A$3:$A$10, MATCH(AD17,AD3:AD10,0))</f>
        <v>Colby W</v>
      </c>
      <c r="AE16" s="76"/>
      <c r="AF16" s="75" t="str">
        <f>INDEX(  $A$3:$A$10, MATCH(AF17,AF3:AF10,0))</f>
        <v>FLCC W</v>
      </c>
      <c r="AG16" s="76"/>
      <c r="AH16" s="75" t="str">
        <f>INDEX(  $A$3:$A$10, MATCH(AH17,AH3:AH10,0))</f>
        <v>Paul Smith's W</v>
      </c>
      <c r="AI16" s="76"/>
      <c r="AJ16" s="75" t="str">
        <f>INDEX(  $A$3:$A$10, MATCH(AJ17,AJ3:AJ10,0))</f>
        <v>ESF W</v>
      </c>
      <c r="AK16" s="76"/>
      <c r="AL16" s="75" t="str">
        <f>INDEX(  $A$3:$A$10, MATCH(AL17,AL3:AL10,0))</f>
        <v>Colby W</v>
      </c>
      <c r="AM16" s="76"/>
      <c r="AN16" s="18"/>
      <c r="AO16" s="18"/>
      <c r="AP16" s="18"/>
      <c r="AQ16" s="18"/>
      <c r="AR16" s="47"/>
      <c r="AS16" s="47"/>
      <c r="IV16" s="46"/>
    </row>
    <row r="17" spans="1:82" s="50" customFormat="1" ht="12" customHeight="1" x14ac:dyDescent="0.15">
      <c r="A17" s="48" t="s">
        <v>26</v>
      </c>
      <c r="B17" s="17">
        <f>SMALL(B3:B10,3)</f>
        <v>327.10000000000002</v>
      </c>
      <c r="C17" s="77"/>
      <c r="D17" s="17">
        <f>SMALL(D3:D10,3)</f>
        <v>301.3</v>
      </c>
      <c r="E17" s="77"/>
      <c r="F17" s="17">
        <f>SMALL(F3:F10,3)</f>
        <v>542</v>
      </c>
      <c r="G17" s="77"/>
      <c r="H17" s="17">
        <f>SMALL(H3:H10,3)</f>
        <v>147.1</v>
      </c>
      <c r="I17" s="77"/>
      <c r="J17" s="17">
        <f>SMALL(J3:J10,3)</f>
        <v>191.84</v>
      </c>
      <c r="K17" s="77"/>
      <c r="L17" s="17">
        <f>SMALL(L3:L10,3)</f>
        <v>916</v>
      </c>
      <c r="M17" s="77"/>
      <c r="N17" s="17">
        <f>LARGE(N3:N10,3)</f>
        <v>14</v>
      </c>
      <c r="O17" s="77"/>
      <c r="P17" s="17">
        <f>SMALL(P3:P10,3)</f>
        <v>30.25</v>
      </c>
      <c r="Q17" s="77"/>
      <c r="R17" s="17">
        <f>SMALL(R3:R10,3)</f>
        <v>92.52</v>
      </c>
      <c r="S17" s="77"/>
      <c r="T17" s="17">
        <f>SMALL(T3:T10,3)</f>
        <v>101.94</v>
      </c>
      <c r="U17" s="77"/>
      <c r="V17" s="17">
        <f>SMALL(V3:V10,3)</f>
        <v>20.350000000000001</v>
      </c>
      <c r="W17" s="77"/>
      <c r="X17" s="17">
        <f>SMALL(X3:X10,3)</f>
        <v>87.28</v>
      </c>
      <c r="Y17" s="77"/>
      <c r="Z17" s="17">
        <f>LARGE(Z3:Z10,3)</f>
        <v>0</v>
      </c>
      <c r="AA17" s="77"/>
      <c r="AB17" s="17">
        <f>SMALL(AB3:AB10,3)</f>
        <v>59.68</v>
      </c>
      <c r="AC17" s="77"/>
      <c r="AD17" s="17">
        <f>SMALL(AD3:AD10,3)</f>
        <v>74.150000000000006</v>
      </c>
      <c r="AE17" s="77"/>
      <c r="AF17" s="17">
        <f>SMALL(AF3:AF10,3)</f>
        <v>279.10000000000002</v>
      </c>
      <c r="AG17" s="77"/>
      <c r="AH17" s="17">
        <f>SMALL(AH3:AH10,3)</f>
        <v>195.6</v>
      </c>
      <c r="AI17" s="77"/>
      <c r="AJ17" s="17">
        <f>SMALL(AJ3:AJ10,3)</f>
        <v>56.44</v>
      </c>
      <c r="AK17" s="77"/>
      <c r="AL17" s="17">
        <f>SMALL(AL3:AL10,3)</f>
        <v>324.42</v>
      </c>
      <c r="AM17" s="77"/>
      <c r="AN17" s="18"/>
      <c r="AO17" s="18"/>
      <c r="AP17" s="18"/>
      <c r="AQ17" s="18"/>
      <c r="AR17" s="49"/>
      <c r="AS17" s="49"/>
    </row>
    <row r="18" spans="1:82" s="8" customFormat="1" ht="42" customHeight="1" x14ac:dyDescent="0.15">
      <c r="A18" s="51"/>
      <c r="B18" s="52"/>
      <c r="C18" s="53"/>
      <c r="D18" s="52"/>
      <c r="E18" s="53"/>
      <c r="F18" s="52"/>
      <c r="G18" s="53"/>
      <c r="H18" s="52"/>
      <c r="I18" s="53"/>
      <c r="J18" s="52"/>
      <c r="K18" s="53"/>
      <c r="L18" s="52"/>
      <c r="M18" s="53"/>
      <c r="N18" s="54"/>
      <c r="O18" s="9"/>
      <c r="P18" s="52"/>
      <c r="Q18" s="53"/>
      <c r="R18" s="52"/>
      <c r="S18" s="53"/>
      <c r="T18" s="52"/>
      <c r="U18" s="53"/>
      <c r="V18" s="55"/>
      <c r="W18" s="53"/>
      <c r="X18" s="52"/>
      <c r="Y18" s="53"/>
      <c r="Z18" s="54"/>
      <c r="AA18" s="9"/>
      <c r="AB18" s="52"/>
      <c r="AC18" s="53"/>
      <c r="AD18" s="52"/>
      <c r="AE18" s="53"/>
      <c r="AF18" s="52"/>
      <c r="AG18" s="53"/>
      <c r="AH18" s="52"/>
      <c r="AI18" s="53"/>
      <c r="AJ18" s="52"/>
      <c r="AK18" s="53"/>
      <c r="AL18" s="52"/>
      <c r="AM18" s="53"/>
      <c r="AN18" s="18"/>
      <c r="AO18" s="56"/>
      <c r="AP18" s="9"/>
      <c r="AQ18" s="57"/>
      <c r="AR18" s="9"/>
      <c r="AS18" s="9"/>
    </row>
    <row r="19" spans="1:82" s="11" customFormat="1" ht="12" customHeight="1" x14ac:dyDescent="0.15">
      <c r="A19" s="1" t="s">
        <v>32</v>
      </c>
      <c r="B19" s="2" t="s">
        <v>0</v>
      </c>
      <c r="C19" s="3"/>
      <c r="D19" s="2" t="s">
        <v>1</v>
      </c>
      <c r="E19" s="3"/>
      <c r="F19" s="2" t="s">
        <v>2</v>
      </c>
      <c r="G19" s="3"/>
      <c r="H19" s="2" t="s">
        <v>3</v>
      </c>
      <c r="I19" s="3"/>
      <c r="J19" s="2" t="s">
        <v>4</v>
      </c>
      <c r="K19" s="3"/>
      <c r="L19" s="2" t="s">
        <v>5</v>
      </c>
      <c r="M19" s="3"/>
      <c r="N19" s="2" t="s">
        <v>6</v>
      </c>
      <c r="O19" s="3"/>
      <c r="P19" s="4" t="s">
        <v>31</v>
      </c>
      <c r="Q19" s="3"/>
      <c r="R19" s="2" t="s">
        <v>7</v>
      </c>
      <c r="S19" s="3"/>
      <c r="T19" s="4" t="s">
        <v>8</v>
      </c>
      <c r="U19" s="3"/>
      <c r="V19" s="2" t="s">
        <v>9</v>
      </c>
      <c r="W19" s="3"/>
      <c r="X19" s="4" t="s">
        <v>10</v>
      </c>
      <c r="Y19" s="3"/>
      <c r="Z19" s="5" t="s">
        <v>11</v>
      </c>
      <c r="AA19" s="3"/>
      <c r="AB19" s="4" t="s">
        <v>12</v>
      </c>
      <c r="AC19" s="3"/>
      <c r="AD19" s="4" t="s">
        <v>13</v>
      </c>
      <c r="AE19" s="3"/>
      <c r="AF19" s="4" t="s">
        <v>14</v>
      </c>
      <c r="AG19" s="3"/>
      <c r="AH19" s="6" t="s">
        <v>15</v>
      </c>
      <c r="AI19" s="3"/>
      <c r="AJ19" s="4" t="s">
        <v>16</v>
      </c>
      <c r="AK19" s="3"/>
      <c r="AL19" s="6" t="s">
        <v>17</v>
      </c>
      <c r="AM19" s="3"/>
      <c r="AN19" s="7"/>
      <c r="AO19" s="8"/>
      <c r="AP19" s="9"/>
      <c r="AQ19" s="8"/>
      <c r="AR19" s="10"/>
      <c r="AS19" s="10"/>
    </row>
    <row r="20" spans="1:82" s="58" customFormat="1" ht="12" customHeight="1" x14ac:dyDescent="0.15">
      <c r="A20" s="12" t="s">
        <v>19</v>
      </c>
      <c r="B20" s="13" t="s">
        <v>20</v>
      </c>
      <c r="C20" s="14" t="s">
        <v>21</v>
      </c>
      <c r="D20" s="13" t="s">
        <v>20</v>
      </c>
      <c r="E20" s="14" t="s">
        <v>21</v>
      </c>
      <c r="F20" s="13" t="s">
        <v>20</v>
      </c>
      <c r="G20" s="14" t="s">
        <v>21</v>
      </c>
      <c r="H20" s="13" t="s">
        <v>20</v>
      </c>
      <c r="I20" s="14" t="s">
        <v>21</v>
      </c>
      <c r="J20" s="13" t="s">
        <v>20</v>
      </c>
      <c r="K20" s="14" t="s">
        <v>21</v>
      </c>
      <c r="L20" s="13" t="s">
        <v>20</v>
      </c>
      <c r="M20" s="14" t="s">
        <v>21</v>
      </c>
      <c r="N20" s="13" t="s">
        <v>22</v>
      </c>
      <c r="O20" s="14" t="s">
        <v>21</v>
      </c>
      <c r="P20" s="15" t="s">
        <v>20</v>
      </c>
      <c r="Q20" s="14" t="s">
        <v>21</v>
      </c>
      <c r="R20" s="13" t="s">
        <v>20</v>
      </c>
      <c r="S20" s="14" t="s">
        <v>21</v>
      </c>
      <c r="T20" s="15" t="s">
        <v>20</v>
      </c>
      <c r="U20" s="14" t="s">
        <v>21</v>
      </c>
      <c r="V20" s="13" t="s">
        <v>20</v>
      </c>
      <c r="W20" s="14" t="s">
        <v>21</v>
      </c>
      <c r="X20" s="15" t="s">
        <v>20</v>
      </c>
      <c r="Y20" s="14" t="s">
        <v>21</v>
      </c>
      <c r="Z20" s="16" t="s">
        <v>23</v>
      </c>
      <c r="AA20" s="14" t="s">
        <v>21</v>
      </c>
      <c r="AB20" s="15" t="s">
        <v>20</v>
      </c>
      <c r="AC20" s="14" t="s">
        <v>21</v>
      </c>
      <c r="AD20" s="15" t="s">
        <v>20</v>
      </c>
      <c r="AE20" s="14" t="s">
        <v>21</v>
      </c>
      <c r="AF20" s="15" t="s">
        <v>20</v>
      </c>
      <c r="AG20" s="14" t="s">
        <v>21</v>
      </c>
      <c r="AH20" s="17" t="s">
        <v>20</v>
      </c>
      <c r="AI20" s="14" t="s">
        <v>21</v>
      </c>
      <c r="AJ20" s="15" t="s">
        <v>20</v>
      </c>
      <c r="AK20" s="14" t="s">
        <v>21</v>
      </c>
      <c r="AL20" s="17" t="s">
        <v>20</v>
      </c>
      <c r="AM20" s="14" t="s">
        <v>21</v>
      </c>
      <c r="AN20" s="18"/>
      <c r="AO20" s="18"/>
      <c r="AP20" s="60" t="s">
        <v>42</v>
      </c>
      <c r="AQ20" s="63"/>
      <c r="AR20" s="22"/>
      <c r="AS20" s="22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</row>
    <row r="21" spans="1:82" ht="12" customHeight="1" x14ac:dyDescent="0.15">
      <c r="A21" s="23" t="s">
        <v>41</v>
      </c>
      <c r="B21" s="6">
        <v>399.2</v>
      </c>
      <c r="C21" s="67">
        <f>IF(B21="DNF","DNF",IF(B21&gt;0,B$11/B21*100,""))</f>
        <v>71.467935871743492</v>
      </c>
      <c r="D21" s="6">
        <v>220.7</v>
      </c>
      <c r="E21" s="67">
        <f>IF(D21="DNF","DNF",IF(D21&gt;0,D$11/D21*100,""))</f>
        <v>119.48346171273221</v>
      </c>
      <c r="F21" s="6">
        <v>616</v>
      </c>
      <c r="G21" s="67">
        <f>IF(F21="DNF","DNF",IF(F21&gt;0,F$11/F21*100,""))</f>
        <v>71.428571428571431</v>
      </c>
      <c r="H21" s="6">
        <v>164.8</v>
      </c>
      <c r="I21" s="67">
        <f>IF(H21="DNF","DNF",IF(H21&gt;0,H$11/H21*100,""))</f>
        <v>77.97330097087378</v>
      </c>
      <c r="J21" s="6">
        <v>198</v>
      </c>
      <c r="K21" s="67">
        <f>IF(J21="DNF","DNF",IF(J21&gt;0,J$11/J21*100,""))</f>
        <v>71.868686868686865</v>
      </c>
      <c r="L21" s="68">
        <v>793.12</v>
      </c>
      <c r="M21" s="67">
        <f>IF(L21="DNF","DNF",IF(L21&gt;0,L$11/L21*100,""))</f>
        <v>75.77667944321162</v>
      </c>
      <c r="N21" s="6">
        <v>26</v>
      </c>
      <c r="O21" s="67">
        <f>IF(N21="DNF","DNF",IF(N21&lt;&gt;"",N21/N$11*100,""))</f>
        <v>113.04347826086956</v>
      </c>
      <c r="P21" s="6">
        <v>66.12</v>
      </c>
      <c r="Q21" s="67">
        <f>IF(P21="DNF","DNF",IF(P21&gt;0,P$11/P21*100,""))</f>
        <v>32.516636418632785</v>
      </c>
      <c r="R21" s="6">
        <v>93.56</v>
      </c>
      <c r="S21" s="67">
        <f>IF(R21="DNF","DNF",IF(R21&gt;0,R$11/R21*100,""))</f>
        <v>90.936297563061132</v>
      </c>
      <c r="T21" s="6">
        <v>167.32</v>
      </c>
      <c r="U21" s="67">
        <f>IF(T21="DNF","DNF",IF(T21&gt;0,T$11/T21*100,""))</f>
        <v>22.059526655510396</v>
      </c>
      <c r="V21" s="6">
        <v>38.47</v>
      </c>
      <c r="W21" s="67">
        <f>IF(V21="DNF","DNF",IF(V21&gt;0,V$11/V21*100,""))</f>
        <v>27.865869508708087</v>
      </c>
      <c r="X21" s="6">
        <v>98</v>
      </c>
      <c r="Y21" s="67">
        <f>IF(X21="DNF","DNF",IF(X21&gt;0,X$11/X21*100,""))</f>
        <v>58.000000000000007</v>
      </c>
      <c r="Z21" s="6">
        <v>6</v>
      </c>
      <c r="AA21" s="67">
        <f>IF(Z21="DNF","DNF",IF(Z21&lt;&gt;"",Z21/Z$11*100,""))</f>
        <v>27.27272727272727</v>
      </c>
      <c r="AB21" s="6">
        <v>81.7</v>
      </c>
      <c r="AC21" s="67">
        <f>IF(AB21="DNF","DNF",IF(AB21&gt;0,AB$11/AB21*100,""))</f>
        <v>49.914320685434518</v>
      </c>
      <c r="AD21" s="6">
        <v>163</v>
      </c>
      <c r="AE21" s="67">
        <f>IF(AD21="DNF","DNF",IF(AD21&gt;0,AD$11/AD21*100,""))</f>
        <v>33.435582822085891</v>
      </c>
      <c r="AF21" s="6">
        <v>324.06</v>
      </c>
      <c r="AG21" s="67">
        <f>IF(AF21="DNF","DNF",IF(AF21&gt;0,AF$11/AF21*100,""))</f>
        <v>68.157131395420606</v>
      </c>
      <c r="AH21" s="6">
        <v>175</v>
      </c>
      <c r="AI21" s="67">
        <f>IF(AH21="DNF","DNF",IF(AH21&gt;0,AH$11/AH21*100,""))</f>
        <v>67.028571428571425</v>
      </c>
      <c r="AJ21" s="6">
        <v>86.2</v>
      </c>
      <c r="AK21" s="67">
        <f>IF(AJ21="DNF","DNF",IF(AJ21&gt;0,AJ$11/AJ21*100,""))</f>
        <v>61.020881670533647</v>
      </c>
      <c r="AL21" s="6">
        <v>297.89999999999998</v>
      </c>
      <c r="AM21" s="67">
        <f>IF(AL21="DNF","DNF",IF(AL21&gt;0,AL$11/AL21*100,""))</f>
        <v>90.433031218529706</v>
      </c>
      <c r="AP21" s="25">
        <f>SUM(C21,E21,G21,I21,K21,M21,O21,Q21,S21,U21,W21)+SUM(Y21,AA21,AC21,AE21,AG21,AI21,AK21,AM21)</f>
        <v>1229.6826911959042</v>
      </c>
      <c r="AR21" s="27"/>
      <c r="AS21" s="27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</row>
    <row r="22" spans="1:82" ht="12" customHeight="1" x14ac:dyDescent="0.15">
      <c r="A22" s="28"/>
      <c r="B22" s="65"/>
      <c r="C22" s="69" t="str">
        <f>IF(B22="DNF","DNF",IF(B22&gt;0,B$11/B22*100,""))</f>
        <v/>
      </c>
      <c r="D22" s="65"/>
      <c r="E22" s="69" t="str">
        <f>IF(D22="DNF","DNF",IF(D22&gt;0,D$11/D22*100,""))</f>
        <v/>
      </c>
      <c r="F22" s="65"/>
      <c r="G22" s="69" t="str">
        <f>IF(F22="DNF","DNF",IF(F22&gt;0,F$11/F22*100,""))</f>
        <v/>
      </c>
      <c r="H22" s="65"/>
      <c r="I22" s="69" t="str">
        <f>IF(H22="DNF","DNF",IF(H22&gt;0,H$11/H22*100,""))</f>
        <v/>
      </c>
      <c r="J22" s="65"/>
      <c r="K22" s="69" t="str">
        <f>IF(J22="DNF","DNF",IF(J22&gt;0,J$11/J22*100,""))</f>
        <v/>
      </c>
      <c r="L22" s="70"/>
      <c r="M22" s="69" t="str">
        <f>IF(L22="DNF","DNF",IF(L22&gt;0,L$11/L22*100,""))</f>
        <v/>
      </c>
      <c r="N22" s="65"/>
      <c r="O22" s="69" t="str">
        <f>IF(N22="DNF","DNF",IF(N22&lt;&gt;"",N22/N$11*100,""))</f>
        <v/>
      </c>
      <c r="P22" s="65"/>
      <c r="Q22" s="69" t="str">
        <f>IF(P22="DNF","DNF",IF(P22&gt;0,P$11/P22*100,""))</f>
        <v/>
      </c>
      <c r="R22" s="65"/>
      <c r="S22" s="69" t="str">
        <f>IF(R22="DNF","DNF",IF(R22&gt;0,R$11/R22*100,""))</f>
        <v/>
      </c>
      <c r="T22" s="65"/>
      <c r="U22" s="69" t="str">
        <f>IF(T22="DNF","DNF",IF(T22&gt;0,T$11/T22*100,""))</f>
        <v/>
      </c>
      <c r="V22" s="65"/>
      <c r="W22" s="69" t="str">
        <f>IF(V22="DNF","DNF",IF(V22&gt;0,V$11/V22*100,""))</f>
        <v/>
      </c>
      <c r="X22" s="65"/>
      <c r="Y22" s="69" t="str">
        <f>IF(X22="DNF","DNF",IF(X22&gt;0,X$11/X22*100,""))</f>
        <v/>
      </c>
      <c r="Z22" s="65"/>
      <c r="AA22" s="69" t="str">
        <f>IF(Z22="DNF","DNF",IF(Z22&lt;&gt;"",Z22/Z$11*100,""))</f>
        <v/>
      </c>
      <c r="AB22" s="65"/>
      <c r="AC22" s="69" t="str">
        <f>IF(AB22="DNF","DNF",IF(AB22&gt;0,AB$11/AB22*100,""))</f>
        <v/>
      </c>
      <c r="AD22" s="65"/>
      <c r="AE22" s="69" t="str">
        <f>IF(AD22="DNF","DNF",IF(AD22&gt;0,AD$11/AD22*100,""))</f>
        <v/>
      </c>
      <c r="AF22" s="70"/>
      <c r="AG22" s="69" t="str">
        <f>IF(AF22="DNF","DNF",IF(AF22&gt;0,AF$11/AF22*100,""))</f>
        <v/>
      </c>
      <c r="AH22" s="70"/>
      <c r="AI22" s="69" t="str">
        <f>IF(AH22="DNF","DNF",IF(AH22&gt;0,AH$11/AH22*100,""))</f>
        <v/>
      </c>
      <c r="AJ22" s="70"/>
      <c r="AK22" s="69" t="str">
        <f>IF(AJ22="DNF","DNF",IF(AJ22&gt;0,AJ$11/AJ22*100,""))</f>
        <v/>
      </c>
      <c r="AL22" s="70"/>
      <c r="AM22" s="69" t="str">
        <f>IF(AL22="DNF","DNF",IF(AL22&gt;0,AL$11/AL22*100,""))</f>
        <v/>
      </c>
      <c r="AN22" s="29"/>
      <c r="AR22" s="33"/>
      <c r="AS22" s="33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44"/>
      <c r="CC22" s="44"/>
      <c r="CD22" s="44"/>
    </row>
    <row r="23" spans="1:82" ht="12" customHeight="1" x14ac:dyDescent="0.15"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</row>
    <row r="24" spans="1:82" ht="12" customHeight="1" x14ac:dyDescent="0.15"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4"/>
      <c r="BK24" s="44"/>
      <c r="BL24" s="44"/>
      <c r="BM24" s="44"/>
      <c r="BN24" s="44"/>
      <c r="BO24" s="44"/>
      <c r="BP24" s="44"/>
      <c r="BQ24" s="44"/>
      <c r="BR24" s="44"/>
    </row>
    <row r="25" spans="1:82" ht="12" customHeight="1" x14ac:dyDescent="0.15"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34"/>
      <c r="BT25" s="34"/>
      <c r="BU25" s="34"/>
      <c r="BV25" s="34"/>
      <c r="BW25" s="34"/>
      <c r="BX25" s="34"/>
      <c r="BY25" s="34"/>
      <c r="BZ25" s="34"/>
      <c r="CA25" s="34"/>
      <c r="CB25" s="34"/>
      <c r="CC25" s="34"/>
      <c r="CD25" s="34"/>
    </row>
    <row r="26" spans="1:82" ht="12" customHeight="1" x14ac:dyDescent="0.15"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</row>
    <row r="27" spans="1:82" ht="12" customHeight="1" x14ac:dyDescent="0.15"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</row>
    <row r="28" spans="1:82" ht="12" customHeight="1" x14ac:dyDescent="0.15"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</row>
    <row r="29" spans="1:82" ht="12" customHeight="1" x14ac:dyDescent="0.15"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</row>
    <row r="30" spans="1:82" ht="12" customHeight="1" x14ac:dyDescent="0.15"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</row>
    <row r="31" spans="1:82" ht="12" customHeight="1" x14ac:dyDescent="0.15"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</row>
    <row r="32" spans="1:82" ht="12" customHeight="1" x14ac:dyDescent="0.15"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</row>
    <row r="33" spans="71:82" ht="12" customHeight="1" x14ac:dyDescent="0.15"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</row>
    <row r="34" spans="71:82" ht="12" customHeight="1" x14ac:dyDescent="0.15"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</row>
    <row r="35" spans="71:82" ht="12" customHeight="1" x14ac:dyDescent="0.15"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</row>
    <row r="36" spans="71:82" ht="12" customHeight="1" x14ac:dyDescent="0.15"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</row>
    <row r="37" spans="71:82" ht="12" customHeight="1" x14ac:dyDescent="0.15"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</row>
    <row r="38" spans="71:82" ht="12" customHeight="1" x14ac:dyDescent="0.15"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</row>
    <row r="39" spans="71:82" ht="12" customHeight="1" x14ac:dyDescent="0.15"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</row>
    <row r="40" spans="71:82" ht="12" customHeight="1" x14ac:dyDescent="0.15">
      <c r="BS40" s="44"/>
      <c r="BT40" s="44"/>
      <c r="BU40" s="44"/>
      <c r="BV40" s="44"/>
      <c r="BW40" s="44"/>
      <c r="BX40" s="44"/>
      <c r="BY40" s="44"/>
      <c r="BZ40" s="44"/>
      <c r="CA40" s="44"/>
      <c r="CB40" s="44"/>
      <c r="CC40" s="44"/>
      <c r="CD40" s="44"/>
    </row>
    <row r="41" spans="71:82" ht="12" customHeight="1" x14ac:dyDescent="0.15"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</row>
    <row r="42" spans="71:82" ht="12" customHeight="1" x14ac:dyDescent="0.15">
      <c r="BS42" s="44"/>
      <c r="BT42" s="44"/>
      <c r="BU42" s="44"/>
      <c r="BV42" s="44"/>
      <c r="BW42" s="44"/>
      <c r="BX42" s="44"/>
      <c r="BY42" s="44"/>
      <c r="BZ42" s="44"/>
      <c r="CA42" s="44"/>
      <c r="CB42" s="44"/>
      <c r="CC42" s="44"/>
      <c r="CD42" s="44"/>
    </row>
    <row r="43" spans="71:82" ht="12" customHeight="1" x14ac:dyDescent="0.15"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</row>
    <row r="44" spans="71:82" ht="12" customHeight="1" x14ac:dyDescent="0.15">
      <c r="BS44" s="44"/>
      <c r="BT44" s="44"/>
      <c r="BU44" s="44"/>
      <c r="BV44" s="44"/>
      <c r="BW44" s="44"/>
      <c r="BX44" s="44"/>
      <c r="BY44" s="44"/>
      <c r="BZ44" s="44"/>
      <c r="CA44" s="44"/>
      <c r="CB44" s="44"/>
      <c r="CC44" s="44"/>
      <c r="CD44" s="44"/>
    </row>
    <row r="45" spans="71:82" ht="12" customHeight="1" x14ac:dyDescent="0.15"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</row>
    <row r="46" spans="71:82" ht="12" customHeight="1" x14ac:dyDescent="0.15"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</row>
  </sheetData>
  <phoneticPr fontId="0" type="noConversion"/>
  <printOptions verticalCentered="1"/>
  <pageMargins left="0.5" right="0.5" top="0.25" bottom="0.25" header="0" footer="0"/>
  <pageSetup scale="83" pageOrder="overThenDown" orientation="landscape" horizontalDpi="4294967292" verticalDpi="4294967292"/>
  <headerFooter>
    <oddHeader>&amp;C&amp;"Arial,Bold Italic"&amp;12Dartmouth Logging Days 2004_x000D_Official Results</oddHeader>
  </headerFooter>
  <colBreaks count="3" manualBreakCount="3">
    <brk id="11" max="21" man="1"/>
    <brk id="21" max="21" man="1"/>
    <brk id="33" max="2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Dartmouth Forestry 2001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Semen</dc:creator>
  <cp:lastModifiedBy>David Kotz</cp:lastModifiedBy>
  <cp:lastPrinted>2004-04-26T17:36:06Z</cp:lastPrinted>
  <dcterms:created xsi:type="dcterms:W3CDTF">2001-04-18T20:26:12Z</dcterms:created>
  <dcterms:modified xsi:type="dcterms:W3CDTF">2017-01-22T17:41:50Z</dcterms:modified>
</cp:coreProperties>
</file>